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TDS\22-23\"/>
    </mc:Choice>
  </mc:AlternateContent>
  <xr:revisionPtr revIDLastSave="0" documentId="13_ncr:1_{D75D665B-02A1-4411-9CD6-45C06B643D0F}" xr6:coauthVersionLast="47" xr6:coauthVersionMax="47" xr10:uidLastSave="{00000000-0000-0000-0000-000000000000}"/>
  <bookViews>
    <workbookView xWindow="-120" yWindow="-120" windowWidth="20730" windowHeight="11040" tabRatio="827" firstSheet="31" activeTab="43" xr2:uid="{00000000-000D-0000-FFFF-FFFF00000000}"/>
  </bookViews>
  <sheets>
    <sheet name="AGH - TDS" sheetId="3" r:id="rId1"/>
    <sheet name="May'20" sheetId="4" r:id="rId2"/>
    <sheet name="June'20" sheetId="5" r:id="rId3"/>
    <sheet name="E - TDS" sheetId="6" r:id="rId4"/>
    <sheet name="July'20" sheetId="7" r:id="rId5"/>
    <sheet name="Aug'20" sheetId="8" r:id="rId6"/>
    <sheet name="Pivot Table for 94C" sheetId="10" r:id="rId7"/>
    <sheet name="Sep'20" sheetId="9" r:id="rId8"/>
    <sheet name="ETDS of JUly to Sep" sheetId="11" r:id="rId9"/>
    <sheet name="Oct'20" sheetId="12" r:id="rId10"/>
    <sheet name="Pivot -Oct" sheetId="24" r:id="rId11"/>
    <sheet name="Nov'20" sheetId="13" r:id="rId12"/>
    <sheet name="Pivot" sheetId="16" r:id="rId13"/>
    <sheet name="Ref" sheetId="14" state="hidden" r:id="rId14"/>
    <sheet name="Dec'20" sheetId="17" r:id="rId15"/>
    <sheet name="Pivot -DEc" sheetId="21" r:id="rId16"/>
    <sheet name="Oct'20 (2)" sheetId="22" state="hidden" r:id="rId17"/>
    <sheet name="Dec'20 (2)" sheetId="18" state="hidden" r:id="rId18"/>
    <sheet name="Sheet1 (2)" sheetId="26" r:id="rId19"/>
    <sheet name="Jan'21" sheetId="27" r:id="rId20"/>
    <sheet name="Feb'21" sheetId="28" r:id="rId21"/>
    <sheet name="Mar-21" sheetId="29" r:id="rId22"/>
    <sheet name="April'21" sheetId="30" r:id="rId23"/>
    <sheet name="April'21 (2)" sheetId="34" r:id="rId24"/>
    <sheet name="April'21 (3)" sheetId="39" r:id="rId25"/>
    <sheet name="May21" sheetId="31" r:id="rId26"/>
    <sheet name="May'21 (2)" sheetId="35" r:id="rId27"/>
    <sheet name="June-21 " sheetId="32" r:id="rId28"/>
    <sheet name="June'21 (2)" sheetId="36" r:id="rId29"/>
    <sheet name="Nov'20 Dec'20 Jan'21" sheetId="37" r:id="rId30"/>
    <sheet name="July-21  " sheetId="33" r:id="rId31"/>
    <sheet name="Aug-21   " sheetId="38" r:id="rId32"/>
    <sheet name="Sep-21" sheetId="40" r:id="rId33"/>
    <sheet name="Oct-21" sheetId="41" r:id="rId34"/>
    <sheet name="Nov-21" sheetId="42" r:id="rId35"/>
    <sheet name="Dec'21" sheetId="43" r:id="rId36"/>
    <sheet name="Jan'22" sheetId="44" r:id="rId37"/>
    <sheet name="Jan'22(2)" sheetId="45" r:id="rId38"/>
    <sheet name="Feb'22" sheetId="46" r:id="rId39"/>
    <sheet name="Mch'22" sheetId="47" r:id="rId40"/>
    <sheet name="Mar'22" sheetId="48" r:id="rId41"/>
    <sheet name="Apr'22" sheetId="49" r:id="rId42"/>
    <sheet name="Apr-22" sheetId="50" r:id="rId43"/>
    <sheet name="May'22" sheetId="51" r:id="rId44"/>
  </sheets>
  <definedNames>
    <definedName name="_xlnm._FilterDatabase" localSheetId="5" hidden="1">'Aug''20'!$B$6:$I$145</definedName>
    <definedName name="_xlnm._FilterDatabase" localSheetId="3" hidden="1">'E - TDS'!$A$3:$J$196</definedName>
    <definedName name="_xlnm._FilterDatabase" localSheetId="8" hidden="1">'ETDS of JUly to Sep'!$A$7:$J$354</definedName>
    <definedName name="_xlnm._FilterDatabase" localSheetId="18" hidden="1">'Sheet1 (2)'!$A$4:$H$119</definedName>
    <definedName name="_xlnm.Print_Area" localSheetId="22">'April''21'!$A$1:$G$112</definedName>
    <definedName name="_xlnm.Print_Area" localSheetId="23">'April''21 (2)'!$A$1:$G$14</definedName>
    <definedName name="_xlnm.Print_Area" localSheetId="24">'April''21 (3)'!$A$1:$G$13</definedName>
    <definedName name="_xlnm.Print_Area" localSheetId="31">'Aug-21   '!$A$1:$G$93</definedName>
    <definedName name="_xlnm.Print_Area" localSheetId="38">'Feb''22'!$A$1:$F$118</definedName>
    <definedName name="_xlnm.Print_Area" localSheetId="36">'Jan''22'!$A$1:$F$135</definedName>
    <definedName name="_xlnm.Print_Area" localSheetId="37">'Jan''22(2)'!$A$1:$F$18</definedName>
    <definedName name="_xlnm.Print_Area" localSheetId="30">'July-21  '!$A$1:$G$133</definedName>
    <definedName name="_xlnm.Print_Area" localSheetId="27">'June-21 '!$A$1:$G$106</definedName>
    <definedName name="_xlnm.Print_Area" localSheetId="28">'June''21 (2)'!$A$1:$G$14</definedName>
    <definedName name="_xlnm.Print_Area" localSheetId="21">'Mar-21'!$A$1:$G$157</definedName>
    <definedName name="_xlnm.Print_Area" localSheetId="40">'Mar''22'!$A$1:$F$58</definedName>
    <definedName name="_xlnm.Print_Area" localSheetId="25">'May21'!$A$1:$G$121</definedName>
    <definedName name="_xlnm.Print_Area" localSheetId="26">'May''21 (2)'!$A$1:$G$14</definedName>
    <definedName name="_xlnm.Print_Area" localSheetId="39">'Mch''22'!$A$65:$F$89</definedName>
    <definedName name="_xlnm.Print_Area" localSheetId="29">'Nov''20 Dec''20 Jan''21'!$A$1:$G$29</definedName>
  </definedNames>
  <calcPr calcId="191029"/>
  <pivotCaches>
    <pivotCache cacheId="0" r:id="rId45"/>
    <pivotCache cacheId="1" r:id="rId46"/>
    <pivotCache cacheId="2" r:id="rId47"/>
    <pivotCache cacheId="3" r:id="rId4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0" l="1"/>
  <c r="F18" i="50"/>
  <c r="E18" i="50"/>
  <c r="F25" i="50"/>
  <c r="D22" i="50"/>
  <c r="E101" i="49"/>
  <c r="F16" i="50"/>
  <c r="F95" i="49"/>
  <c r="E16" i="50"/>
  <c r="F15" i="50"/>
  <c r="F14" i="50"/>
  <c r="F13" i="50"/>
  <c r="F12" i="50"/>
  <c r="F11" i="50"/>
  <c r="E9" i="50"/>
  <c r="F8" i="50"/>
  <c r="F9" i="50" s="1"/>
  <c r="F7" i="50"/>
  <c r="E91" i="49"/>
  <c r="F90" i="49"/>
  <c r="F89" i="49"/>
  <c r="F88" i="49"/>
  <c r="E111" i="51"/>
  <c r="F110" i="51"/>
  <c r="F109" i="51"/>
  <c r="F108" i="51"/>
  <c r="F111" i="51" s="1"/>
  <c r="E104" i="51"/>
  <c r="F103" i="51"/>
  <c r="F102" i="51"/>
  <c r="F101" i="51"/>
  <c r="F100" i="51"/>
  <c r="F99" i="51"/>
  <c r="F98" i="51"/>
  <c r="F97" i="51"/>
  <c r="F96" i="51"/>
  <c r="F104" i="51" s="1"/>
  <c r="E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92" i="51" s="1"/>
  <c r="E25" i="51"/>
  <c r="F24" i="51"/>
  <c r="F23" i="51"/>
  <c r="F22" i="51"/>
  <c r="F25" i="51" s="1"/>
  <c r="E18" i="51"/>
  <c r="F17" i="51"/>
  <c r="F16" i="51"/>
  <c r="F15" i="51"/>
  <c r="F18" i="51" s="1"/>
  <c r="E11" i="51"/>
  <c r="E114" i="51" s="1"/>
  <c r="F10" i="51"/>
  <c r="F9" i="51"/>
  <c r="F8" i="51"/>
  <c r="F7" i="51"/>
  <c r="F11" i="51" s="1"/>
  <c r="F6" i="51"/>
  <c r="F78" i="49"/>
  <c r="F79" i="49"/>
  <c r="F80" i="49"/>
  <c r="F81" i="49"/>
  <c r="F82" i="49"/>
  <c r="F83" i="49"/>
  <c r="E84" i="49"/>
  <c r="F77" i="49"/>
  <c r="F76" i="49"/>
  <c r="F75" i="49"/>
  <c r="F74" i="49"/>
  <c r="F73" i="49"/>
  <c r="F72" i="49"/>
  <c r="E98" i="49"/>
  <c r="F97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E17" i="49"/>
  <c r="F16" i="49"/>
  <c r="F15" i="49"/>
  <c r="F14" i="49"/>
  <c r="E10" i="49"/>
  <c r="F9" i="49"/>
  <c r="F8" i="49"/>
  <c r="F7" i="49"/>
  <c r="F92" i="46"/>
  <c r="E135" i="44"/>
  <c r="F58" i="48"/>
  <c r="E55" i="48"/>
  <c r="F54" i="48"/>
  <c r="F53" i="48"/>
  <c r="F29" i="48"/>
  <c r="F30" i="48"/>
  <c r="F31" i="48"/>
  <c r="F32" i="48"/>
  <c r="F33" i="48"/>
  <c r="F34" i="48"/>
  <c r="F35" i="48"/>
  <c r="F36" i="48"/>
  <c r="D96" i="47"/>
  <c r="D93" i="47"/>
  <c r="E23" i="48"/>
  <c r="F22" i="48"/>
  <c r="F21" i="48"/>
  <c r="F20" i="48"/>
  <c r="E49" i="48"/>
  <c r="F44" i="48"/>
  <c r="F45" i="48"/>
  <c r="F46" i="48"/>
  <c r="F47" i="48"/>
  <c r="F48" i="48"/>
  <c r="F43" i="48"/>
  <c r="F42" i="48"/>
  <c r="F41" i="48"/>
  <c r="E37" i="48"/>
  <c r="F28" i="48"/>
  <c r="F27" i="48"/>
  <c r="E16" i="48"/>
  <c r="F15" i="48"/>
  <c r="F14" i="48"/>
  <c r="F13" i="48"/>
  <c r="E9" i="48"/>
  <c r="F8" i="48"/>
  <c r="F7" i="48"/>
  <c r="F6" i="48"/>
  <c r="E89" i="47"/>
  <c r="F6" i="47"/>
  <c r="F89" i="47"/>
  <c r="F7" i="47"/>
  <c r="F16" i="47"/>
  <c r="F79" i="47"/>
  <c r="E87" i="47"/>
  <c r="F86" i="47"/>
  <c r="F85" i="47"/>
  <c r="F22" i="47"/>
  <c r="E80" i="47"/>
  <c r="F78" i="47"/>
  <c r="F77" i="47"/>
  <c r="E73" i="47"/>
  <c r="F72" i="47"/>
  <c r="F71" i="47"/>
  <c r="F70" i="47"/>
  <c r="F69" i="47"/>
  <c r="F68" i="47"/>
  <c r="E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E17" i="47"/>
  <c r="F15" i="47"/>
  <c r="F14" i="47"/>
  <c r="E10" i="47"/>
  <c r="F9" i="47"/>
  <c r="F8" i="47"/>
  <c r="F85" i="46"/>
  <c r="F86" i="46"/>
  <c r="F87" i="46"/>
  <c r="F88" i="46"/>
  <c r="F89" i="46"/>
  <c r="F90" i="46"/>
  <c r="F91" i="46"/>
  <c r="F84" i="46"/>
  <c r="E92" i="46"/>
  <c r="F96" i="46"/>
  <c r="F97" i="46"/>
  <c r="F98" i="46"/>
  <c r="F99" i="46"/>
  <c r="F100" i="46"/>
  <c r="F101" i="46"/>
  <c r="F102" i="46"/>
  <c r="F103" i="46"/>
  <c r="F104" i="46"/>
  <c r="F105" i="46"/>
  <c r="E106" i="46"/>
  <c r="E24" i="46"/>
  <c r="F23" i="46"/>
  <c r="F22" i="46"/>
  <c r="F21" i="46"/>
  <c r="E17" i="46"/>
  <c r="F16" i="46"/>
  <c r="F15" i="46"/>
  <c r="F14" i="46"/>
  <c r="E80" i="46"/>
  <c r="F79" i="46"/>
  <c r="F78" i="46"/>
  <c r="F77" i="46"/>
  <c r="F76" i="46"/>
  <c r="F75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57" i="46"/>
  <c r="F56" i="46"/>
  <c r="F55" i="46"/>
  <c r="F54" i="46"/>
  <c r="F53" i="46"/>
  <c r="F52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31" i="46"/>
  <c r="F30" i="46"/>
  <c r="F29" i="46"/>
  <c r="F28" i="46"/>
  <c r="E10" i="46"/>
  <c r="F9" i="46"/>
  <c r="F8" i="46"/>
  <c r="F7" i="46"/>
  <c r="F6" i="46"/>
  <c r="F13" i="45"/>
  <c r="F14" i="45" s="1"/>
  <c r="F12" i="45"/>
  <c r="F9" i="45"/>
  <c r="F10" i="45"/>
  <c r="F11" i="45"/>
  <c r="F135" i="44"/>
  <c r="E111" i="44"/>
  <c r="F110" i="44"/>
  <c r="F109" i="44"/>
  <c r="F108" i="44"/>
  <c r="F107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E14" i="45"/>
  <c r="E18" i="45" s="1"/>
  <c r="F102" i="44"/>
  <c r="F8" i="45"/>
  <c r="F7" i="45"/>
  <c r="F6" i="45"/>
  <c r="E82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86" i="44"/>
  <c r="F87" i="44"/>
  <c r="F88" i="44"/>
  <c r="F89" i="44"/>
  <c r="F90" i="44"/>
  <c r="F91" i="44"/>
  <c r="F92" i="44"/>
  <c r="F93" i="44"/>
  <c r="E94" i="44"/>
  <c r="F98" i="44"/>
  <c r="F99" i="44"/>
  <c r="F100" i="44"/>
  <c r="F101" i="44"/>
  <c r="E103" i="44"/>
  <c r="F116" i="44"/>
  <c r="F117" i="44"/>
  <c r="F118" i="44"/>
  <c r="F119" i="44"/>
  <c r="F120" i="44"/>
  <c r="F121" i="44"/>
  <c r="F122" i="44"/>
  <c r="F123" i="44"/>
  <c r="F124" i="44"/>
  <c r="F125" i="44"/>
  <c r="F126" i="44"/>
  <c r="E127" i="44"/>
  <c r="F131" i="44"/>
  <c r="F132" i="44"/>
  <c r="E133" i="44"/>
  <c r="E140" i="41"/>
  <c r="E139" i="41"/>
  <c r="F138" i="41"/>
  <c r="F137" i="41"/>
  <c r="F136" i="41"/>
  <c r="F135" i="41"/>
  <c r="F134" i="41"/>
  <c r="F139" i="41" s="1"/>
  <c r="E129" i="41"/>
  <c r="F128" i="41"/>
  <c r="F127" i="41"/>
  <c r="F126" i="41"/>
  <c r="F125" i="41"/>
  <c r="F124" i="41"/>
  <c r="F123" i="41"/>
  <c r="F129" i="41" s="1"/>
  <c r="E119" i="41"/>
  <c r="F118" i="41"/>
  <c r="F117" i="41"/>
  <c r="F116" i="41"/>
  <c r="F115" i="41"/>
  <c r="F119" i="41" s="1"/>
  <c r="E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1" i="41"/>
  <c r="F30" i="41"/>
  <c r="F29" i="41"/>
  <c r="F28" i="41"/>
  <c r="F27" i="41"/>
  <c r="F26" i="41"/>
  <c r="F25" i="41"/>
  <c r="F24" i="41"/>
  <c r="F23" i="41"/>
  <c r="F111" i="41" s="1"/>
  <c r="E19" i="41"/>
  <c r="F18" i="41"/>
  <c r="F17" i="41"/>
  <c r="F16" i="41"/>
  <c r="F15" i="41"/>
  <c r="F14" i="41"/>
  <c r="F13" i="41"/>
  <c r="F12" i="41"/>
  <c r="F11" i="41"/>
  <c r="F10" i="41"/>
  <c r="F9" i="41"/>
  <c r="F8" i="41"/>
  <c r="F19" i="41" s="1"/>
  <c r="F7" i="41"/>
  <c r="F6" i="41"/>
  <c r="F27" i="50" l="1"/>
  <c r="F91" i="49"/>
  <c r="F114" i="51"/>
  <c r="F84" i="49"/>
  <c r="F17" i="49"/>
  <c r="F98" i="49"/>
  <c r="F10" i="49"/>
  <c r="F55" i="48"/>
  <c r="E58" i="48"/>
  <c r="F37" i="48"/>
  <c r="F23" i="48"/>
  <c r="F49" i="48"/>
  <c r="F9" i="48"/>
  <c r="F16" i="48"/>
  <c r="F17" i="47"/>
  <c r="F73" i="47"/>
  <c r="F87" i="47"/>
  <c r="F64" i="47"/>
  <c r="F80" i="47"/>
  <c r="F10" i="47"/>
  <c r="F10" i="46"/>
  <c r="F106" i="46"/>
  <c r="F24" i="46"/>
  <c r="F17" i="46"/>
  <c r="E109" i="46"/>
  <c r="F80" i="46"/>
  <c r="F18" i="45"/>
  <c r="F111" i="44"/>
  <c r="F82" i="44"/>
  <c r="F103" i="44"/>
  <c r="F133" i="44"/>
  <c r="F127" i="44"/>
  <c r="F94" i="44"/>
  <c r="F140" i="41"/>
  <c r="D144" i="41" s="1"/>
  <c r="D147" i="41" s="1"/>
  <c r="G147" i="41" s="1"/>
  <c r="G149" i="41" s="1"/>
  <c r="F101" i="49" l="1"/>
  <c r="D105" i="49" s="1"/>
  <c r="F108" i="49" s="1"/>
  <c r="F110" i="49" s="1"/>
  <c r="D121" i="51"/>
  <c r="F121" i="51" s="1"/>
  <c r="F123" i="51" s="1"/>
  <c r="D61" i="48"/>
  <c r="D64" i="48" s="1"/>
  <c r="F64" i="48" s="1"/>
  <c r="F96" i="47"/>
  <c r="F109" i="46"/>
  <c r="D139" i="44"/>
  <c r="D142" i="44" s="1"/>
  <c r="G113" i="42"/>
  <c r="E87" i="43"/>
  <c r="E90" i="43" s="1"/>
  <c r="F86" i="43"/>
  <c r="F85" i="43"/>
  <c r="F84" i="43"/>
  <c r="F83" i="43"/>
  <c r="F82" i="43"/>
  <c r="F81" i="43"/>
  <c r="F80" i="43"/>
  <c r="F79" i="43"/>
  <c r="F78" i="43"/>
  <c r="F87" i="43" s="1"/>
  <c r="E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73" i="43" s="1"/>
  <c r="E15" i="43"/>
  <c r="F14" i="43"/>
  <c r="F13" i="43"/>
  <c r="F12" i="43"/>
  <c r="F11" i="43"/>
  <c r="F10" i="43"/>
  <c r="F9" i="43"/>
  <c r="F8" i="43"/>
  <c r="F7" i="43"/>
  <c r="F6" i="43"/>
  <c r="F15" i="43" s="1"/>
  <c r="F147" i="42"/>
  <c r="G136" i="42"/>
  <c r="G147" i="42" s="1"/>
  <c r="G137" i="42"/>
  <c r="G138" i="42"/>
  <c r="G139" i="42"/>
  <c r="G140" i="42"/>
  <c r="G141" i="42"/>
  <c r="G142" i="42"/>
  <c r="G143" i="42"/>
  <c r="G144" i="42"/>
  <c r="G145" i="42"/>
  <c r="G146" i="42"/>
  <c r="G133" i="42"/>
  <c r="G134" i="42"/>
  <c r="G135" i="42"/>
  <c r="G73" i="42"/>
  <c r="G74" i="42"/>
  <c r="G75" i="42"/>
  <c r="G76" i="42"/>
  <c r="G77" i="42"/>
  <c r="G78" i="42"/>
  <c r="G79" i="42"/>
  <c r="G80" i="42"/>
  <c r="G81" i="42"/>
  <c r="G82" i="42"/>
  <c r="G83" i="42"/>
  <c r="G84" i="42"/>
  <c r="G85" i="42"/>
  <c r="G86" i="42"/>
  <c r="G87" i="42"/>
  <c r="G88" i="42"/>
  <c r="G89" i="42"/>
  <c r="G90" i="42"/>
  <c r="G91" i="42"/>
  <c r="G92" i="42"/>
  <c r="G93" i="42"/>
  <c r="G94" i="42"/>
  <c r="G95" i="42"/>
  <c r="G96" i="42"/>
  <c r="G97" i="42"/>
  <c r="G98" i="42"/>
  <c r="G99" i="42"/>
  <c r="G100" i="42"/>
  <c r="G101" i="42"/>
  <c r="G102" i="42"/>
  <c r="G103" i="42"/>
  <c r="G104" i="42"/>
  <c r="G105" i="42"/>
  <c r="G106" i="42"/>
  <c r="G107" i="42"/>
  <c r="G108" i="42"/>
  <c r="F123" i="42"/>
  <c r="G122" i="42"/>
  <c r="G121" i="42"/>
  <c r="G120" i="42"/>
  <c r="G119" i="42"/>
  <c r="G118" i="42"/>
  <c r="G117" i="42"/>
  <c r="G116" i="42"/>
  <c r="G115" i="42"/>
  <c r="G114" i="42"/>
  <c r="F109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F13" i="42"/>
  <c r="G12" i="42"/>
  <c r="G11" i="42"/>
  <c r="G10" i="42"/>
  <c r="G9" i="42"/>
  <c r="G8" i="42"/>
  <c r="G7" i="42"/>
  <c r="G6" i="42"/>
  <c r="F17" i="40"/>
  <c r="G16" i="40"/>
  <c r="G15" i="40"/>
  <c r="G14" i="40"/>
  <c r="G103" i="40"/>
  <c r="G104" i="40"/>
  <c r="G105" i="40"/>
  <c r="G106" i="40"/>
  <c r="G107" i="40"/>
  <c r="G108" i="40"/>
  <c r="G109" i="40"/>
  <c r="F110" i="40"/>
  <c r="G102" i="40"/>
  <c r="G7" i="40"/>
  <c r="G8" i="40"/>
  <c r="G9" i="40"/>
  <c r="G10" i="40"/>
  <c r="G11" i="40"/>
  <c r="G12" i="40"/>
  <c r="G13" i="40"/>
  <c r="G6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2" i="40"/>
  <c r="G63" i="40"/>
  <c r="G64" i="40"/>
  <c r="G65" i="40"/>
  <c r="G66" i="40"/>
  <c r="G67" i="40"/>
  <c r="G68" i="40"/>
  <c r="G69" i="40"/>
  <c r="G70" i="40"/>
  <c r="G71" i="40"/>
  <c r="G72" i="40"/>
  <c r="G73" i="40"/>
  <c r="G74" i="40"/>
  <c r="G75" i="40"/>
  <c r="G76" i="40"/>
  <c r="G77" i="40"/>
  <c r="G83" i="40"/>
  <c r="G84" i="40"/>
  <c r="G85" i="40"/>
  <c r="G86" i="40"/>
  <c r="G87" i="40"/>
  <c r="G88" i="40"/>
  <c r="G89" i="40"/>
  <c r="G90" i="40"/>
  <c r="G91" i="40"/>
  <c r="G92" i="40"/>
  <c r="G93" i="40"/>
  <c r="G94" i="40"/>
  <c r="G95" i="40"/>
  <c r="G96" i="40"/>
  <c r="G82" i="40"/>
  <c r="G21" i="40"/>
  <c r="F78" i="40"/>
  <c r="G15" i="38"/>
  <c r="G92" i="38" s="1"/>
  <c r="G14" i="39"/>
  <c r="F14" i="39"/>
  <c r="G12" i="39"/>
  <c r="F12" i="39"/>
  <c r="G10" i="39"/>
  <c r="F10" i="39"/>
  <c r="L10" i="39" s="1"/>
  <c r="F6" i="38"/>
  <c r="F82" i="38"/>
  <c r="F83" i="38"/>
  <c r="F84" i="38"/>
  <c r="F85" i="38"/>
  <c r="F86" i="38"/>
  <c r="F87" i="38"/>
  <c r="F88" i="38"/>
  <c r="F89" i="38"/>
  <c r="F81" i="38"/>
  <c r="F7" i="38"/>
  <c r="F8" i="38"/>
  <c r="F9" i="38"/>
  <c r="F10" i="38"/>
  <c r="F11" i="38"/>
  <c r="F12" i="38"/>
  <c r="F13" i="38"/>
  <c r="F14" i="38"/>
  <c r="G90" i="38"/>
  <c r="G77" i="38"/>
  <c r="F77" i="38"/>
  <c r="G123" i="33"/>
  <c r="F123" i="33"/>
  <c r="G20" i="33"/>
  <c r="F28" i="37"/>
  <c r="G28" i="37"/>
  <c r="G103" i="33"/>
  <c r="F103" i="33"/>
  <c r="G21" i="37"/>
  <c r="F21" i="37"/>
  <c r="G15" i="37"/>
  <c r="F15" i="37"/>
  <c r="G9" i="37"/>
  <c r="F9" i="37"/>
  <c r="F20" i="33"/>
  <c r="G128" i="33"/>
  <c r="F128" i="33"/>
  <c r="G127" i="33"/>
  <c r="F127" i="33"/>
  <c r="G126" i="33"/>
  <c r="F126" i="33"/>
  <c r="G125" i="33"/>
  <c r="F125" i="33"/>
  <c r="G124" i="33"/>
  <c r="F124" i="33"/>
  <c r="D113" i="46" l="1"/>
  <c r="D116" i="46" s="1"/>
  <c r="F116" i="46" s="1"/>
  <c r="F118" i="46"/>
  <c r="F65" i="48"/>
  <c r="F98" i="47"/>
  <c r="G142" i="44"/>
  <c r="G144" i="44" s="1"/>
  <c r="F90" i="43"/>
  <c r="D94" i="43" s="1"/>
  <c r="D97" i="43" s="1"/>
  <c r="G97" i="43" s="1"/>
  <c r="G99" i="43" s="1"/>
  <c r="F148" i="42"/>
  <c r="G13" i="42"/>
  <c r="G109" i="42"/>
  <c r="G123" i="42"/>
  <c r="G17" i="40"/>
  <c r="G110" i="40"/>
  <c r="G97" i="40"/>
  <c r="G78" i="40"/>
  <c r="F15" i="38"/>
  <c r="F92" i="38" s="1"/>
  <c r="F90" i="38"/>
  <c r="F29" i="37"/>
  <c r="G29" i="37"/>
  <c r="L9" i="37"/>
  <c r="G15" i="36"/>
  <c r="F15" i="36"/>
  <c r="G13" i="36"/>
  <c r="F13" i="36"/>
  <c r="G11" i="36"/>
  <c r="F11" i="36"/>
  <c r="L11" i="36" s="1"/>
  <c r="G15" i="35"/>
  <c r="F15" i="35"/>
  <c r="G11" i="35"/>
  <c r="G13" i="35" s="1"/>
  <c r="F11" i="35"/>
  <c r="L11" i="35" s="1"/>
  <c r="G15" i="34"/>
  <c r="F15" i="34"/>
  <c r="G11" i="34"/>
  <c r="G13" i="34" s="1"/>
  <c r="F11" i="34"/>
  <c r="L11" i="34" s="1"/>
  <c r="G148" i="42" l="1"/>
  <c r="G111" i="40"/>
  <c r="F13" i="35"/>
  <c r="F13" i="34"/>
  <c r="G118" i="33"/>
  <c r="F118" i="33"/>
  <c r="G129" i="33" l="1"/>
  <c r="F129" i="33"/>
  <c r="G105" i="32"/>
  <c r="G102" i="32"/>
  <c r="F102" i="32"/>
  <c r="F17" i="32"/>
  <c r="G17" i="32"/>
  <c r="G80" i="32"/>
  <c r="F23" i="32"/>
  <c r="I23" i="32" s="1"/>
  <c r="J23" i="32" s="1"/>
  <c r="F24" i="32"/>
  <c r="I24" i="32" s="1"/>
  <c r="J24" i="32" s="1"/>
  <c r="F25" i="32"/>
  <c r="I25" i="32" s="1"/>
  <c r="J25" i="32" s="1"/>
  <c r="F26" i="32"/>
  <c r="I26" i="32" s="1"/>
  <c r="J26" i="32" s="1"/>
  <c r="F27" i="32"/>
  <c r="I27" i="32" s="1"/>
  <c r="J27" i="32" s="1"/>
  <c r="F28" i="32"/>
  <c r="I28" i="32" s="1"/>
  <c r="J28" i="32" s="1"/>
  <c r="F29" i="32"/>
  <c r="I29" i="32" s="1"/>
  <c r="J29" i="32" s="1"/>
  <c r="F30" i="32"/>
  <c r="F31" i="32"/>
  <c r="I31" i="32" s="1"/>
  <c r="J31" i="32" s="1"/>
  <c r="F32" i="32"/>
  <c r="I32" i="32" s="1"/>
  <c r="J32" i="32" s="1"/>
  <c r="F33" i="32"/>
  <c r="I33" i="32" s="1"/>
  <c r="J33" i="32" s="1"/>
  <c r="F34" i="32"/>
  <c r="I34" i="32" s="1"/>
  <c r="J34" i="32" s="1"/>
  <c r="F35" i="32"/>
  <c r="I35" i="32" s="1"/>
  <c r="J35" i="32" s="1"/>
  <c r="F36" i="32"/>
  <c r="I36" i="32" s="1"/>
  <c r="J36" i="32" s="1"/>
  <c r="F37" i="32"/>
  <c r="I37" i="32" s="1"/>
  <c r="J37" i="32" s="1"/>
  <c r="F38" i="32"/>
  <c r="F39" i="32"/>
  <c r="I39" i="32" s="1"/>
  <c r="J39" i="32" s="1"/>
  <c r="F40" i="32"/>
  <c r="I40" i="32" s="1"/>
  <c r="J40" i="32" s="1"/>
  <c r="F41" i="32"/>
  <c r="I41" i="32" s="1"/>
  <c r="J41" i="32" s="1"/>
  <c r="F42" i="32"/>
  <c r="F43" i="32"/>
  <c r="I43" i="32" s="1"/>
  <c r="J43" i="32" s="1"/>
  <c r="F45" i="32"/>
  <c r="I45" i="32" s="1"/>
  <c r="J45" i="32" s="1"/>
  <c r="F46" i="32"/>
  <c r="F47" i="32"/>
  <c r="I47" i="32" s="1"/>
  <c r="J47" i="32" s="1"/>
  <c r="F48" i="32"/>
  <c r="F49" i="32"/>
  <c r="I49" i="32" s="1"/>
  <c r="J49" i="32" s="1"/>
  <c r="F50" i="32"/>
  <c r="I50" i="32" s="1"/>
  <c r="J50" i="32" s="1"/>
  <c r="F51" i="32"/>
  <c r="I51" i="32" s="1"/>
  <c r="J51" i="32" s="1"/>
  <c r="F52" i="32"/>
  <c r="I52" i="32" s="1"/>
  <c r="J52" i="32" s="1"/>
  <c r="F53" i="32"/>
  <c r="I53" i="32" s="1"/>
  <c r="J53" i="32" s="1"/>
  <c r="F54" i="32"/>
  <c r="I54" i="32" s="1"/>
  <c r="J54" i="32" s="1"/>
  <c r="F55" i="32"/>
  <c r="I55" i="32" s="1"/>
  <c r="J55" i="32" s="1"/>
  <c r="F56" i="32"/>
  <c r="I56" i="32" s="1"/>
  <c r="J56" i="32" s="1"/>
  <c r="F57" i="32"/>
  <c r="I57" i="32" s="1"/>
  <c r="J57" i="32" s="1"/>
  <c r="F59" i="32"/>
  <c r="I59" i="32" s="1"/>
  <c r="J59" i="32" s="1"/>
  <c r="F60" i="32"/>
  <c r="I61" i="32"/>
  <c r="J61" i="32" s="1"/>
  <c r="I63" i="32"/>
  <c r="J63" i="32" s="1"/>
  <c r="I65" i="32"/>
  <c r="J65" i="32" s="1"/>
  <c r="F66" i="32"/>
  <c r="F67" i="32"/>
  <c r="I67" i="32" s="1"/>
  <c r="J67" i="32" s="1"/>
  <c r="F68" i="32"/>
  <c r="I68" i="32" s="1"/>
  <c r="J68" i="32" s="1"/>
  <c r="F69" i="32"/>
  <c r="I69" i="32" s="1"/>
  <c r="J69" i="32" s="1"/>
  <c r="F70" i="32"/>
  <c r="F71" i="32"/>
  <c r="I71" i="32" s="1"/>
  <c r="J71" i="32" s="1"/>
  <c r="F72" i="32"/>
  <c r="I72" i="32" s="1"/>
  <c r="J72" i="32" s="1"/>
  <c r="F73" i="32"/>
  <c r="I73" i="32" s="1"/>
  <c r="J73" i="32" s="1"/>
  <c r="F74" i="32"/>
  <c r="I74" i="32" s="1"/>
  <c r="J74" i="32" s="1"/>
  <c r="F75" i="32"/>
  <c r="I75" i="32" s="1"/>
  <c r="J75" i="32" s="1"/>
  <c r="F76" i="32"/>
  <c r="I76" i="32" s="1"/>
  <c r="J76" i="32" s="1"/>
  <c r="F77" i="32"/>
  <c r="I77" i="32" s="1"/>
  <c r="J77" i="32" s="1"/>
  <c r="F78" i="32"/>
  <c r="I79" i="32"/>
  <c r="J79" i="32" s="1"/>
  <c r="I21" i="32"/>
  <c r="J21" i="32" s="1"/>
  <c r="G90" i="32"/>
  <c r="F90" i="32"/>
  <c r="L90" i="32" s="1"/>
  <c r="I78" i="32"/>
  <c r="J78" i="32" s="1"/>
  <c r="I70" i="32"/>
  <c r="J70" i="32" s="1"/>
  <c r="I66" i="32"/>
  <c r="J66" i="32" s="1"/>
  <c r="I64" i="32"/>
  <c r="J64" i="32" s="1"/>
  <c r="I62" i="32"/>
  <c r="J62" i="32" s="1"/>
  <c r="I60" i="32"/>
  <c r="J60" i="32" s="1"/>
  <c r="I58" i="32"/>
  <c r="J58" i="32" s="1"/>
  <c r="I44" i="32"/>
  <c r="J44" i="32" s="1"/>
  <c r="I42" i="32"/>
  <c r="J42" i="32" s="1"/>
  <c r="I38" i="32"/>
  <c r="J38" i="32" s="1"/>
  <c r="I30" i="32"/>
  <c r="J30" i="32" s="1"/>
  <c r="I22" i="32"/>
  <c r="J22" i="32" s="1"/>
  <c r="I15" i="32"/>
  <c r="J15" i="32" s="1"/>
  <c r="I11" i="32"/>
  <c r="J11" i="32" s="1"/>
  <c r="I10" i="32"/>
  <c r="J10" i="32" s="1"/>
  <c r="I9" i="32"/>
  <c r="J9" i="32" s="1"/>
  <c r="I8" i="32"/>
  <c r="J8" i="32" s="1"/>
  <c r="I7" i="32"/>
  <c r="J7" i="32" s="1"/>
  <c r="I6" i="32"/>
  <c r="J6" i="32" s="1"/>
  <c r="G95" i="31"/>
  <c r="G117" i="31"/>
  <c r="F117" i="31"/>
  <c r="G112" i="31"/>
  <c r="F112" i="31"/>
  <c r="F107" i="31"/>
  <c r="L107" i="31" s="1"/>
  <c r="G107" i="31"/>
  <c r="G122" i="31"/>
  <c r="F122" i="31"/>
  <c r="I106" i="31"/>
  <c r="J106" i="31" s="1"/>
  <c r="F95" i="31"/>
  <c r="I94" i="31"/>
  <c r="J94" i="31" s="1"/>
  <c r="I93" i="31"/>
  <c r="J93" i="31" s="1"/>
  <c r="I90" i="31"/>
  <c r="J90" i="31" s="1"/>
  <c r="I89" i="31"/>
  <c r="J89" i="31" s="1"/>
  <c r="I88" i="31"/>
  <c r="J88" i="31" s="1"/>
  <c r="I87" i="31"/>
  <c r="J87" i="31" s="1"/>
  <c r="I86" i="31"/>
  <c r="J86" i="31" s="1"/>
  <c r="I85" i="31"/>
  <c r="J85" i="31" s="1"/>
  <c r="I84" i="31"/>
  <c r="J84" i="31" s="1"/>
  <c r="I83" i="31"/>
  <c r="J83" i="31" s="1"/>
  <c r="I82" i="31"/>
  <c r="J82" i="31" s="1"/>
  <c r="I81" i="31"/>
  <c r="J81" i="31" s="1"/>
  <c r="I80" i="31"/>
  <c r="J80" i="31" s="1"/>
  <c r="I79" i="31"/>
  <c r="J79" i="31" s="1"/>
  <c r="I78" i="31"/>
  <c r="J78" i="31" s="1"/>
  <c r="I77" i="31"/>
  <c r="J77" i="31" s="1"/>
  <c r="I76" i="31"/>
  <c r="J76" i="31" s="1"/>
  <c r="I75" i="31"/>
  <c r="J75" i="31" s="1"/>
  <c r="I74" i="31"/>
  <c r="J74" i="31" s="1"/>
  <c r="I73" i="31"/>
  <c r="J73" i="31" s="1"/>
  <c r="I72" i="31"/>
  <c r="J72" i="31" s="1"/>
  <c r="I71" i="31"/>
  <c r="J71" i="31" s="1"/>
  <c r="I70" i="31"/>
  <c r="J70" i="31" s="1"/>
  <c r="I69" i="31"/>
  <c r="J69" i="31" s="1"/>
  <c r="I68" i="31"/>
  <c r="J68" i="31" s="1"/>
  <c r="I67" i="31"/>
  <c r="J67" i="31" s="1"/>
  <c r="I66" i="31"/>
  <c r="J66" i="31" s="1"/>
  <c r="I65" i="31"/>
  <c r="J65" i="31" s="1"/>
  <c r="I64" i="31"/>
  <c r="J64" i="31" s="1"/>
  <c r="I63" i="31"/>
  <c r="J63" i="31" s="1"/>
  <c r="I62" i="31"/>
  <c r="J62" i="31" s="1"/>
  <c r="I61" i="31"/>
  <c r="J61" i="31" s="1"/>
  <c r="I60" i="31"/>
  <c r="J60" i="31" s="1"/>
  <c r="I59" i="31"/>
  <c r="J59" i="31" s="1"/>
  <c r="I58" i="31"/>
  <c r="J58" i="31" s="1"/>
  <c r="I57" i="31"/>
  <c r="J57" i="31" s="1"/>
  <c r="I56" i="31"/>
  <c r="J56" i="31" s="1"/>
  <c r="I55" i="31"/>
  <c r="J55" i="31" s="1"/>
  <c r="I53" i="31"/>
  <c r="J53" i="31" s="1"/>
  <c r="I51" i="31"/>
  <c r="J51" i="31" s="1"/>
  <c r="I50" i="31"/>
  <c r="J50" i="31" s="1"/>
  <c r="I49" i="31"/>
  <c r="J49" i="31" s="1"/>
  <c r="I48" i="31"/>
  <c r="J48" i="31" s="1"/>
  <c r="I47" i="31"/>
  <c r="J47" i="31" s="1"/>
  <c r="I46" i="31"/>
  <c r="J46" i="31" s="1"/>
  <c r="I45" i="31"/>
  <c r="J45" i="31" s="1"/>
  <c r="I44" i="31"/>
  <c r="J44" i="31" s="1"/>
  <c r="I43" i="31"/>
  <c r="J43" i="31" s="1"/>
  <c r="I42" i="31"/>
  <c r="J42" i="31" s="1"/>
  <c r="I41" i="31"/>
  <c r="J41" i="31" s="1"/>
  <c r="I40" i="31"/>
  <c r="J40" i="31" s="1"/>
  <c r="I39" i="31"/>
  <c r="J39" i="31" s="1"/>
  <c r="I38" i="31"/>
  <c r="J38" i="31" s="1"/>
  <c r="I37" i="31"/>
  <c r="J37" i="31" s="1"/>
  <c r="I36" i="31"/>
  <c r="J36" i="31" s="1"/>
  <c r="I35" i="31"/>
  <c r="J35" i="31" s="1"/>
  <c r="I34" i="31"/>
  <c r="J34" i="31" s="1"/>
  <c r="I33" i="31"/>
  <c r="J33" i="31" s="1"/>
  <c r="I32" i="31"/>
  <c r="J32" i="31" s="1"/>
  <c r="I31" i="31"/>
  <c r="J31" i="31" s="1"/>
  <c r="I30" i="31"/>
  <c r="J30" i="31" s="1"/>
  <c r="I29" i="31"/>
  <c r="J29" i="31" s="1"/>
  <c r="I28" i="31"/>
  <c r="J28" i="31" s="1"/>
  <c r="I27" i="31"/>
  <c r="J27" i="31" s="1"/>
  <c r="G23" i="31"/>
  <c r="G120" i="31" s="1"/>
  <c r="F23" i="31"/>
  <c r="I22" i="31"/>
  <c r="J22" i="31" s="1"/>
  <c r="I17" i="31"/>
  <c r="J17" i="31" s="1"/>
  <c r="I16" i="31"/>
  <c r="J16" i="31" s="1"/>
  <c r="I15" i="31"/>
  <c r="J15" i="31" s="1"/>
  <c r="I14" i="31"/>
  <c r="J14" i="31" s="1"/>
  <c r="I13" i="31"/>
  <c r="J13" i="31" s="1"/>
  <c r="I12" i="31"/>
  <c r="J12" i="31" s="1"/>
  <c r="I11" i="31"/>
  <c r="J11" i="31" s="1"/>
  <c r="I10" i="31"/>
  <c r="J10" i="31" s="1"/>
  <c r="I9" i="31"/>
  <c r="J9" i="31" s="1"/>
  <c r="I8" i="31"/>
  <c r="J8" i="31" s="1"/>
  <c r="I7" i="31"/>
  <c r="J7" i="31" s="1"/>
  <c r="I6" i="31"/>
  <c r="J6" i="31" s="1"/>
  <c r="G109" i="30"/>
  <c r="F109" i="30"/>
  <c r="L109" i="30" s="1"/>
  <c r="I49" i="30"/>
  <c r="J49" i="30" s="1"/>
  <c r="I6" i="30"/>
  <c r="J6" i="30" s="1"/>
  <c r="G113" i="30"/>
  <c r="F113" i="30"/>
  <c r="I108" i="30"/>
  <c r="J108" i="30" s="1"/>
  <c r="G94" i="30"/>
  <c r="F94" i="30"/>
  <c r="L94" i="30" s="1"/>
  <c r="I93" i="30"/>
  <c r="J93" i="30" s="1"/>
  <c r="G89" i="30"/>
  <c r="F89" i="30"/>
  <c r="I88" i="30"/>
  <c r="J88" i="30" s="1"/>
  <c r="I87" i="30"/>
  <c r="J87" i="30" s="1"/>
  <c r="I86" i="30"/>
  <c r="J86" i="30" s="1"/>
  <c r="I85" i="30"/>
  <c r="J85" i="30" s="1"/>
  <c r="I84" i="30"/>
  <c r="J84" i="30" s="1"/>
  <c r="I83" i="30"/>
  <c r="J83" i="30" s="1"/>
  <c r="I82" i="30"/>
  <c r="J82" i="30" s="1"/>
  <c r="I81" i="30"/>
  <c r="J81" i="30" s="1"/>
  <c r="I80" i="30"/>
  <c r="J80" i="30" s="1"/>
  <c r="I79" i="30"/>
  <c r="J79" i="30" s="1"/>
  <c r="I78" i="30"/>
  <c r="J78" i="30" s="1"/>
  <c r="I77" i="30"/>
  <c r="J77" i="30" s="1"/>
  <c r="I76" i="30"/>
  <c r="J76" i="30" s="1"/>
  <c r="I75" i="30"/>
  <c r="J75" i="30" s="1"/>
  <c r="I74" i="30"/>
  <c r="J74" i="30" s="1"/>
  <c r="I73" i="30"/>
  <c r="J73" i="30" s="1"/>
  <c r="I72" i="30"/>
  <c r="J72" i="30" s="1"/>
  <c r="I71" i="30"/>
  <c r="J71" i="30" s="1"/>
  <c r="I70" i="30"/>
  <c r="J70" i="30" s="1"/>
  <c r="I69" i="30"/>
  <c r="J69" i="30" s="1"/>
  <c r="I68" i="30"/>
  <c r="J68" i="30" s="1"/>
  <c r="I67" i="30"/>
  <c r="J67" i="30" s="1"/>
  <c r="I66" i="30"/>
  <c r="J66" i="30" s="1"/>
  <c r="I65" i="30"/>
  <c r="J65" i="30" s="1"/>
  <c r="I64" i="30"/>
  <c r="J64" i="30" s="1"/>
  <c r="I63" i="30"/>
  <c r="J63" i="30" s="1"/>
  <c r="I62" i="30"/>
  <c r="J62" i="30" s="1"/>
  <c r="I61" i="30"/>
  <c r="J61" i="30" s="1"/>
  <c r="I60" i="30"/>
  <c r="J60" i="30" s="1"/>
  <c r="I59" i="30"/>
  <c r="J59" i="30" s="1"/>
  <c r="I58" i="30"/>
  <c r="J58" i="30" s="1"/>
  <c r="I57" i="30"/>
  <c r="J57" i="30" s="1"/>
  <c r="I56" i="30"/>
  <c r="J56" i="30" s="1"/>
  <c r="I55" i="30"/>
  <c r="J55" i="30" s="1"/>
  <c r="I54" i="30"/>
  <c r="J54" i="30" s="1"/>
  <c r="I53" i="30"/>
  <c r="J53" i="30" s="1"/>
  <c r="I52" i="30"/>
  <c r="J52" i="30" s="1"/>
  <c r="I51" i="30"/>
  <c r="J51" i="30" s="1"/>
  <c r="I47" i="30"/>
  <c r="J47" i="30" s="1"/>
  <c r="I46" i="30"/>
  <c r="J46" i="30" s="1"/>
  <c r="I45" i="30"/>
  <c r="J45" i="30" s="1"/>
  <c r="I44" i="30"/>
  <c r="J44" i="30" s="1"/>
  <c r="I43" i="30"/>
  <c r="J43" i="30" s="1"/>
  <c r="I42" i="30"/>
  <c r="J42" i="30" s="1"/>
  <c r="I41" i="30"/>
  <c r="J41" i="30" s="1"/>
  <c r="I40" i="30"/>
  <c r="J40" i="30" s="1"/>
  <c r="I39" i="30"/>
  <c r="J39" i="30" s="1"/>
  <c r="I38" i="30"/>
  <c r="J38" i="30" s="1"/>
  <c r="I37" i="30"/>
  <c r="J37" i="30" s="1"/>
  <c r="I36" i="30"/>
  <c r="J36" i="30" s="1"/>
  <c r="I35" i="30"/>
  <c r="J35" i="30" s="1"/>
  <c r="I34" i="30"/>
  <c r="J34" i="30" s="1"/>
  <c r="I33" i="30"/>
  <c r="J33" i="30" s="1"/>
  <c r="I32" i="30"/>
  <c r="J32" i="30" s="1"/>
  <c r="I31" i="30"/>
  <c r="J31" i="30" s="1"/>
  <c r="I30" i="30"/>
  <c r="J30" i="30" s="1"/>
  <c r="I29" i="30"/>
  <c r="J29" i="30" s="1"/>
  <c r="I28" i="30"/>
  <c r="J28" i="30" s="1"/>
  <c r="I27" i="30"/>
  <c r="J27" i="30" s="1"/>
  <c r="I26" i="30"/>
  <c r="J26" i="30" s="1"/>
  <c r="I25" i="30"/>
  <c r="J25" i="30" s="1"/>
  <c r="I24" i="30"/>
  <c r="J24" i="30" s="1"/>
  <c r="I23" i="30"/>
  <c r="J23" i="30" s="1"/>
  <c r="G19" i="30"/>
  <c r="G111" i="30" s="1"/>
  <c r="F19" i="30"/>
  <c r="F111" i="30" s="1"/>
  <c r="I18" i="30"/>
  <c r="J18" i="30" s="1"/>
  <c r="I17" i="30"/>
  <c r="J17" i="30" s="1"/>
  <c r="I16" i="30"/>
  <c r="J16" i="30" s="1"/>
  <c r="I15" i="30"/>
  <c r="J15" i="30" s="1"/>
  <c r="I14" i="30"/>
  <c r="J14" i="30" s="1"/>
  <c r="I13" i="30"/>
  <c r="J13" i="30" s="1"/>
  <c r="I12" i="30"/>
  <c r="J12" i="30" s="1"/>
  <c r="I11" i="30"/>
  <c r="J11" i="30" s="1"/>
  <c r="I10" i="30"/>
  <c r="J10" i="30" s="1"/>
  <c r="I9" i="30"/>
  <c r="J9" i="30" s="1"/>
  <c r="I8" i="30"/>
  <c r="J8" i="30" s="1"/>
  <c r="I7" i="30"/>
  <c r="J7" i="30" s="1"/>
  <c r="G158" i="29"/>
  <c r="F158" i="29"/>
  <c r="G154" i="29"/>
  <c r="F154" i="29"/>
  <c r="L154" i="29" s="1"/>
  <c r="I153" i="29"/>
  <c r="J153" i="29" s="1"/>
  <c r="I152" i="29"/>
  <c r="J152" i="29" s="1"/>
  <c r="G148" i="29"/>
  <c r="F148" i="29"/>
  <c r="G142" i="29"/>
  <c r="F142" i="29"/>
  <c r="L142" i="29" s="1"/>
  <c r="I141" i="29"/>
  <c r="J141" i="29" s="1"/>
  <c r="I140" i="29"/>
  <c r="J140" i="29" s="1"/>
  <c r="I139" i="29"/>
  <c r="J139" i="29" s="1"/>
  <c r="I138" i="29"/>
  <c r="J138" i="29" s="1"/>
  <c r="I137" i="29"/>
  <c r="J137" i="29" s="1"/>
  <c r="I136" i="29"/>
  <c r="J136" i="29" s="1"/>
  <c r="I135" i="29"/>
  <c r="J135" i="29" s="1"/>
  <c r="I134" i="29"/>
  <c r="J134" i="29" s="1"/>
  <c r="I133" i="29"/>
  <c r="J133" i="29" s="1"/>
  <c r="I132" i="29"/>
  <c r="J132" i="29" s="1"/>
  <c r="I131" i="29"/>
  <c r="J131" i="29" s="1"/>
  <c r="I130" i="29"/>
  <c r="J130" i="29" s="1"/>
  <c r="I129" i="29"/>
  <c r="J129" i="29" s="1"/>
  <c r="I128" i="29"/>
  <c r="J128" i="29" s="1"/>
  <c r="I127" i="29"/>
  <c r="J127" i="29" s="1"/>
  <c r="I126" i="29"/>
  <c r="J126" i="29" s="1"/>
  <c r="I125" i="29"/>
  <c r="J125" i="29" s="1"/>
  <c r="I124" i="29"/>
  <c r="J124" i="29" s="1"/>
  <c r="G120" i="29"/>
  <c r="F120" i="29"/>
  <c r="I119" i="29"/>
  <c r="J119" i="29" s="1"/>
  <c r="I118" i="29"/>
  <c r="J118" i="29" s="1"/>
  <c r="I117" i="29"/>
  <c r="J117" i="29" s="1"/>
  <c r="I116" i="29"/>
  <c r="J116" i="29" s="1"/>
  <c r="I115" i="29"/>
  <c r="J115" i="29" s="1"/>
  <c r="I114" i="29"/>
  <c r="J114" i="29" s="1"/>
  <c r="I113" i="29"/>
  <c r="J113" i="29" s="1"/>
  <c r="I112" i="29"/>
  <c r="J112" i="29" s="1"/>
  <c r="I111" i="29"/>
  <c r="J111" i="29" s="1"/>
  <c r="I110" i="29"/>
  <c r="J110" i="29" s="1"/>
  <c r="I109" i="29"/>
  <c r="J109" i="29" s="1"/>
  <c r="I108" i="29"/>
  <c r="J108" i="29" s="1"/>
  <c r="I107" i="29"/>
  <c r="J107" i="29" s="1"/>
  <c r="I106" i="29"/>
  <c r="J106" i="29" s="1"/>
  <c r="I105" i="29"/>
  <c r="J105" i="29" s="1"/>
  <c r="I104" i="29"/>
  <c r="J104" i="29" s="1"/>
  <c r="I103" i="29"/>
  <c r="J103" i="29" s="1"/>
  <c r="I102" i="29"/>
  <c r="J102" i="29" s="1"/>
  <c r="I101" i="29"/>
  <c r="J101" i="29" s="1"/>
  <c r="I100" i="29"/>
  <c r="J100" i="29" s="1"/>
  <c r="I99" i="29"/>
  <c r="J99" i="29" s="1"/>
  <c r="I98" i="29"/>
  <c r="J98" i="29" s="1"/>
  <c r="I97" i="29"/>
  <c r="J97" i="29" s="1"/>
  <c r="I96" i="29"/>
  <c r="J96" i="29" s="1"/>
  <c r="I95" i="29"/>
  <c r="J95" i="29" s="1"/>
  <c r="I94" i="29"/>
  <c r="J94" i="29" s="1"/>
  <c r="I93" i="29"/>
  <c r="J93" i="29" s="1"/>
  <c r="I92" i="29"/>
  <c r="J92" i="29" s="1"/>
  <c r="I91" i="29"/>
  <c r="J91" i="29" s="1"/>
  <c r="I90" i="29"/>
  <c r="J90" i="29" s="1"/>
  <c r="I89" i="29"/>
  <c r="J89" i="29" s="1"/>
  <c r="I88" i="29"/>
  <c r="J88" i="29" s="1"/>
  <c r="I87" i="29"/>
  <c r="J87" i="29" s="1"/>
  <c r="I86" i="29"/>
  <c r="J86" i="29" s="1"/>
  <c r="I85" i="29"/>
  <c r="J85" i="29" s="1"/>
  <c r="I84" i="29"/>
  <c r="J84" i="29" s="1"/>
  <c r="I83" i="29"/>
  <c r="J83" i="29" s="1"/>
  <c r="I82" i="29"/>
  <c r="J82" i="29" s="1"/>
  <c r="I81" i="29"/>
  <c r="J81" i="29" s="1"/>
  <c r="I80" i="29"/>
  <c r="J80" i="29" s="1"/>
  <c r="I79" i="29"/>
  <c r="J79" i="29" s="1"/>
  <c r="I78" i="29"/>
  <c r="J78" i="29" s="1"/>
  <c r="I77" i="29"/>
  <c r="J77" i="29" s="1"/>
  <c r="I76" i="29"/>
  <c r="J76" i="29" s="1"/>
  <c r="I75" i="29"/>
  <c r="J75" i="29" s="1"/>
  <c r="I74" i="29"/>
  <c r="J74" i="29" s="1"/>
  <c r="I73" i="29"/>
  <c r="J73" i="29" s="1"/>
  <c r="I72" i="29"/>
  <c r="J72" i="29" s="1"/>
  <c r="I71" i="29"/>
  <c r="J71" i="29" s="1"/>
  <c r="I70" i="29"/>
  <c r="J70" i="29" s="1"/>
  <c r="I69" i="29"/>
  <c r="J69" i="29" s="1"/>
  <c r="I68" i="29"/>
  <c r="J68" i="29" s="1"/>
  <c r="I67" i="29"/>
  <c r="J67" i="29" s="1"/>
  <c r="I66" i="29"/>
  <c r="J66" i="29" s="1"/>
  <c r="I65" i="29"/>
  <c r="J65" i="29" s="1"/>
  <c r="I64" i="29"/>
  <c r="J64" i="29" s="1"/>
  <c r="I63" i="29"/>
  <c r="J63" i="29" s="1"/>
  <c r="I62" i="29"/>
  <c r="J62" i="29" s="1"/>
  <c r="I61" i="29"/>
  <c r="J61" i="29" s="1"/>
  <c r="I60" i="29"/>
  <c r="J60" i="29" s="1"/>
  <c r="I59" i="29"/>
  <c r="J59" i="29" s="1"/>
  <c r="I58" i="29"/>
  <c r="J58" i="29" s="1"/>
  <c r="I57" i="29"/>
  <c r="J57" i="29" s="1"/>
  <c r="I56" i="29"/>
  <c r="J56" i="29" s="1"/>
  <c r="I55" i="29"/>
  <c r="J55" i="29" s="1"/>
  <c r="I54" i="29"/>
  <c r="J54" i="29" s="1"/>
  <c r="I53" i="29"/>
  <c r="J53" i="29" s="1"/>
  <c r="I52" i="29"/>
  <c r="J52" i="29" s="1"/>
  <c r="I51" i="29"/>
  <c r="J51" i="29" s="1"/>
  <c r="I50" i="29"/>
  <c r="J50" i="29" s="1"/>
  <c r="I49" i="29"/>
  <c r="J49" i="29" s="1"/>
  <c r="I48" i="29"/>
  <c r="J48" i="29" s="1"/>
  <c r="I47" i="29"/>
  <c r="J47" i="29" s="1"/>
  <c r="I46" i="29"/>
  <c r="J46" i="29" s="1"/>
  <c r="I45" i="29"/>
  <c r="J45" i="29" s="1"/>
  <c r="I44" i="29"/>
  <c r="J44" i="29" s="1"/>
  <c r="I43" i="29"/>
  <c r="J43" i="29" s="1"/>
  <c r="I42" i="29"/>
  <c r="J42" i="29" s="1"/>
  <c r="I41" i="29"/>
  <c r="J41" i="29" s="1"/>
  <c r="I40" i="29"/>
  <c r="J40" i="29" s="1"/>
  <c r="I39" i="29"/>
  <c r="J39" i="29" s="1"/>
  <c r="I38" i="29"/>
  <c r="J38" i="29" s="1"/>
  <c r="I37" i="29"/>
  <c r="J37" i="29" s="1"/>
  <c r="I36" i="29"/>
  <c r="J36" i="29" s="1"/>
  <c r="I35" i="29"/>
  <c r="J35" i="29" s="1"/>
  <c r="I34" i="29"/>
  <c r="J34" i="29" s="1"/>
  <c r="I33" i="29"/>
  <c r="J33" i="29" s="1"/>
  <c r="I32" i="29"/>
  <c r="J32" i="29" s="1"/>
  <c r="G28" i="29"/>
  <c r="F28" i="29"/>
  <c r="I27" i="29"/>
  <c r="J26" i="29"/>
  <c r="I26" i="29"/>
  <c r="J25" i="29"/>
  <c r="I25" i="29"/>
  <c r="J24" i="29"/>
  <c r="I24" i="29"/>
  <c r="J23" i="29"/>
  <c r="I23" i="29"/>
  <c r="J22" i="29"/>
  <c r="I22" i="29"/>
  <c r="J21" i="29"/>
  <c r="I21" i="29"/>
  <c r="J20" i="29"/>
  <c r="I20" i="29"/>
  <c r="J19" i="29"/>
  <c r="I19" i="29"/>
  <c r="J18" i="29"/>
  <c r="I18" i="29"/>
  <c r="J17" i="29"/>
  <c r="I17" i="29"/>
  <c r="J16" i="29"/>
  <c r="I16" i="29"/>
  <c r="J15" i="29"/>
  <c r="I15" i="29"/>
  <c r="J14" i="29"/>
  <c r="I14" i="29"/>
  <c r="J13" i="29"/>
  <c r="I13" i="29"/>
  <c r="J12" i="29"/>
  <c r="I12" i="29"/>
  <c r="J11" i="29"/>
  <c r="I11" i="29"/>
  <c r="J10" i="29"/>
  <c r="I10" i="29"/>
  <c r="J9" i="29"/>
  <c r="I9" i="29"/>
  <c r="J8" i="29"/>
  <c r="I8" i="29"/>
  <c r="J7" i="29"/>
  <c r="I7" i="29"/>
  <c r="J6" i="29"/>
  <c r="I6" i="29"/>
  <c r="G121" i="28"/>
  <c r="F121" i="28"/>
  <c r="G113" i="28"/>
  <c r="F113" i="28"/>
  <c r="G100" i="28"/>
  <c r="F59" i="28"/>
  <c r="F42" i="28"/>
  <c r="F100" i="28" s="1"/>
  <c r="F124" i="28" s="1"/>
  <c r="G25" i="28"/>
  <c r="F25" i="28"/>
  <c r="F131" i="27"/>
  <c r="D131" i="27"/>
  <c r="F122" i="27"/>
  <c r="D122" i="27"/>
  <c r="F106" i="27"/>
  <c r="D104" i="27"/>
  <c r="D89" i="27"/>
  <c r="D70" i="27"/>
  <c r="D69" i="27"/>
  <c r="D68" i="27"/>
  <c r="D56" i="27"/>
  <c r="D54" i="27"/>
  <c r="F33" i="27"/>
  <c r="F133" i="27" s="1"/>
  <c r="D32" i="27"/>
  <c r="D31" i="27"/>
  <c r="D30" i="27"/>
  <c r="D29" i="27"/>
  <c r="D28" i="27"/>
  <c r="F24" i="27"/>
  <c r="D24" i="27"/>
  <c r="E119" i="26"/>
  <c r="D119" i="26"/>
  <c r="D107" i="22"/>
  <c r="F26" i="22"/>
  <c r="F25" i="22"/>
  <c r="F24" i="22"/>
  <c r="F23" i="22"/>
  <c r="F22" i="22"/>
  <c r="F134" i="17"/>
  <c r="D134" i="17"/>
  <c r="F122" i="17"/>
  <c r="D122" i="17"/>
  <c r="F36" i="17"/>
  <c r="E36" i="17"/>
  <c r="D36" i="17"/>
  <c r="F23" i="17"/>
  <c r="E23" i="17"/>
  <c r="D23" i="17"/>
  <c r="F16" i="17"/>
  <c r="E16" i="17"/>
  <c r="D16" i="17"/>
  <c r="F122" i="14"/>
  <c r="F125" i="14" s="1"/>
  <c r="D122" i="14"/>
  <c r="D104" i="14"/>
  <c r="D103" i="14"/>
  <c r="D95" i="14"/>
  <c r="D92" i="14"/>
  <c r="D7" i="14"/>
  <c r="F139" i="13"/>
  <c r="D139" i="13"/>
  <c r="F124" i="13"/>
  <c r="D124" i="13"/>
  <c r="F37" i="13"/>
  <c r="D36" i="13"/>
  <c r="D35" i="13"/>
  <c r="D34" i="13"/>
  <c r="D33" i="13"/>
  <c r="D32" i="13"/>
  <c r="F25" i="13"/>
  <c r="D25" i="13"/>
  <c r="F126" i="12"/>
  <c r="D126" i="12"/>
  <c r="F116" i="12"/>
  <c r="D115" i="12"/>
  <c r="D116" i="12" s="1"/>
  <c r="D31" i="12"/>
  <c r="F30" i="12"/>
  <c r="F29" i="12"/>
  <c r="F28" i="12"/>
  <c r="F27" i="12"/>
  <c r="F26" i="12"/>
  <c r="F22" i="12"/>
  <c r="D22" i="12"/>
  <c r="I353" i="11"/>
  <c r="G353" i="11"/>
  <c r="J353" i="11" s="1"/>
  <c r="I352" i="11"/>
  <c r="G352" i="11"/>
  <c r="J352" i="11" s="1"/>
  <c r="I351" i="11"/>
  <c r="G351" i="11"/>
  <c r="J351" i="11" s="1"/>
  <c r="I350" i="11"/>
  <c r="G350" i="11"/>
  <c r="I349" i="11"/>
  <c r="G349" i="11"/>
  <c r="J349" i="11" s="1"/>
  <c r="I348" i="11"/>
  <c r="G348" i="11"/>
  <c r="J347" i="11"/>
  <c r="I347" i="11"/>
  <c r="G347" i="11"/>
  <c r="I346" i="11"/>
  <c r="G346" i="11"/>
  <c r="I345" i="11"/>
  <c r="G345" i="11"/>
  <c r="I344" i="11"/>
  <c r="G344" i="11"/>
  <c r="J344" i="11" s="1"/>
  <c r="I343" i="11"/>
  <c r="G343" i="11"/>
  <c r="J343" i="11" s="1"/>
  <c r="I342" i="11"/>
  <c r="G342" i="11"/>
  <c r="I341" i="11"/>
  <c r="G341" i="11"/>
  <c r="J341" i="11" s="1"/>
  <c r="I340" i="11"/>
  <c r="G340" i="11"/>
  <c r="I339" i="11"/>
  <c r="J339" i="11" s="1"/>
  <c r="J338" i="11"/>
  <c r="I338" i="11"/>
  <c r="I337" i="11"/>
  <c r="J337" i="11" s="1"/>
  <c r="J336" i="11"/>
  <c r="I336" i="11"/>
  <c r="E335" i="11"/>
  <c r="I335" i="11" s="1"/>
  <c r="J335" i="11" s="1"/>
  <c r="E334" i="11"/>
  <c r="I334" i="11" s="1"/>
  <c r="J334" i="11" s="1"/>
  <c r="I333" i="11"/>
  <c r="J333" i="11" s="1"/>
  <c r="I332" i="11"/>
  <c r="J332" i="11" s="1"/>
  <c r="I331" i="11"/>
  <c r="J331" i="11" s="1"/>
  <c r="I330" i="11"/>
  <c r="J330" i="11" s="1"/>
  <c r="I329" i="11"/>
  <c r="J329" i="11" s="1"/>
  <c r="I328" i="11"/>
  <c r="J328" i="11" s="1"/>
  <c r="I327" i="11"/>
  <c r="J327" i="11" s="1"/>
  <c r="I326" i="11"/>
  <c r="J326" i="11" s="1"/>
  <c r="I325" i="11"/>
  <c r="J325" i="11" s="1"/>
  <c r="I324" i="11"/>
  <c r="J324" i="11" s="1"/>
  <c r="I323" i="11"/>
  <c r="J323" i="11" s="1"/>
  <c r="I322" i="11"/>
  <c r="J322" i="11" s="1"/>
  <c r="I321" i="11"/>
  <c r="J321" i="11" s="1"/>
  <c r="I320" i="11"/>
  <c r="J320" i="11" s="1"/>
  <c r="I319" i="11"/>
  <c r="J319" i="11" s="1"/>
  <c r="I318" i="11"/>
  <c r="J318" i="11" s="1"/>
  <c r="I317" i="11"/>
  <c r="J317" i="11" s="1"/>
  <c r="I316" i="11"/>
  <c r="J316" i="11" s="1"/>
  <c r="I315" i="11"/>
  <c r="J315" i="11" s="1"/>
  <c r="I314" i="11"/>
  <c r="J314" i="11" s="1"/>
  <c r="I313" i="11"/>
  <c r="J313" i="11" s="1"/>
  <c r="I312" i="11"/>
  <c r="J312" i="11" s="1"/>
  <c r="I311" i="11"/>
  <c r="J311" i="11" s="1"/>
  <c r="I310" i="11"/>
  <c r="J310" i="11" s="1"/>
  <c r="I309" i="11"/>
  <c r="J309" i="11" s="1"/>
  <c r="I308" i="11"/>
  <c r="J308" i="11" s="1"/>
  <c r="I307" i="11"/>
  <c r="J307" i="11" s="1"/>
  <c r="I306" i="11"/>
  <c r="J306" i="11" s="1"/>
  <c r="I305" i="11"/>
  <c r="J305" i="11" s="1"/>
  <c r="I304" i="11"/>
  <c r="J304" i="11" s="1"/>
  <c r="I303" i="11"/>
  <c r="J303" i="11" s="1"/>
  <c r="I302" i="11"/>
  <c r="J302" i="11" s="1"/>
  <c r="I301" i="11"/>
  <c r="J301" i="11" s="1"/>
  <c r="I300" i="11"/>
  <c r="J300" i="11" s="1"/>
  <c r="I299" i="11"/>
  <c r="J299" i="11" s="1"/>
  <c r="I298" i="11"/>
  <c r="J298" i="11" s="1"/>
  <c r="I297" i="11"/>
  <c r="J297" i="11" s="1"/>
  <c r="I296" i="11"/>
  <c r="J296" i="11" s="1"/>
  <c r="I295" i="11"/>
  <c r="J295" i="11" s="1"/>
  <c r="I294" i="11"/>
  <c r="J294" i="11" s="1"/>
  <c r="I293" i="11"/>
  <c r="J293" i="11" s="1"/>
  <c r="I292" i="11"/>
  <c r="J292" i="11" s="1"/>
  <c r="I291" i="11"/>
  <c r="J291" i="11" s="1"/>
  <c r="I290" i="11"/>
  <c r="J290" i="11" s="1"/>
  <c r="I289" i="11"/>
  <c r="J289" i="11" s="1"/>
  <c r="I288" i="11"/>
  <c r="J288" i="11" s="1"/>
  <c r="I287" i="11"/>
  <c r="J287" i="11" s="1"/>
  <c r="I286" i="11"/>
  <c r="J286" i="11" s="1"/>
  <c r="I285" i="11"/>
  <c r="J285" i="11" s="1"/>
  <c r="I284" i="11"/>
  <c r="J284" i="11" s="1"/>
  <c r="I283" i="11"/>
  <c r="J283" i="11" s="1"/>
  <c r="I282" i="11"/>
  <c r="J282" i="11" s="1"/>
  <c r="I281" i="11"/>
  <c r="J281" i="11" s="1"/>
  <c r="I280" i="11"/>
  <c r="J280" i="11" s="1"/>
  <c r="I279" i="11"/>
  <c r="J279" i="11" s="1"/>
  <c r="I278" i="11"/>
  <c r="J278" i="11" s="1"/>
  <c r="I277" i="11"/>
  <c r="J277" i="11" s="1"/>
  <c r="I276" i="11"/>
  <c r="J276" i="11" s="1"/>
  <c r="I275" i="11"/>
  <c r="J275" i="11" s="1"/>
  <c r="I274" i="11"/>
  <c r="J274" i="11" s="1"/>
  <c r="I273" i="11"/>
  <c r="J273" i="11" s="1"/>
  <c r="I272" i="11"/>
  <c r="J272" i="11" s="1"/>
  <c r="I271" i="11"/>
  <c r="J271" i="11" s="1"/>
  <c r="I270" i="11"/>
  <c r="J270" i="11" s="1"/>
  <c r="I269" i="11"/>
  <c r="J269" i="11" s="1"/>
  <c r="I268" i="11"/>
  <c r="J268" i="11" s="1"/>
  <c r="I267" i="11"/>
  <c r="J267" i="11" s="1"/>
  <c r="I266" i="11"/>
  <c r="J266" i="11" s="1"/>
  <c r="I265" i="11"/>
  <c r="J265" i="11" s="1"/>
  <c r="I264" i="11"/>
  <c r="J264" i="11" s="1"/>
  <c r="I263" i="11"/>
  <c r="J263" i="11" s="1"/>
  <c r="I262" i="11"/>
  <c r="J262" i="11" s="1"/>
  <c r="I261" i="11"/>
  <c r="J261" i="11" s="1"/>
  <c r="I260" i="11"/>
  <c r="J260" i="11" s="1"/>
  <c r="I259" i="11"/>
  <c r="J259" i="11" s="1"/>
  <c r="I258" i="11"/>
  <c r="J258" i="11" s="1"/>
  <c r="I257" i="11"/>
  <c r="J257" i="11" s="1"/>
  <c r="I256" i="11"/>
  <c r="J256" i="11" s="1"/>
  <c r="I255" i="11"/>
  <c r="J255" i="11" s="1"/>
  <c r="I254" i="11"/>
  <c r="J254" i="11" s="1"/>
  <c r="I253" i="11"/>
  <c r="J253" i="11" s="1"/>
  <c r="I252" i="11"/>
  <c r="J252" i="11" s="1"/>
  <c r="I251" i="11"/>
  <c r="J251" i="11" s="1"/>
  <c r="I250" i="11"/>
  <c r="J250" i="11" s="1"/>
  <c r="I249" i="11"/>
  <c r="J249" i="11" s="1"/>
  <c r="I248" i="11"/>
  <c r="J248" i="11" s="1"/>
  <c r="I247" i="11"/>
  <c r="J247" i="11" s="1"/>
  <c r="I246" i="11"/>
  <c r="J246" i="11" s="1"/>
  <c r="I245" i="11"/>
  <c r="J245" i="11" s="1"/>
  <c r="I244" i="11"/>
  <c r="J244" i="11" s="1"/>
  <c r="I243" i="11"/>
  <c r="J243" i="11" s="1"/>
  <c r="I242" i="11"/>
  <c r="J242" i="11" s="1"/>
  <c r="I241" i="11"/>
  <c r="J241" i="11" s="1"/>
  <c r="I240" i="11"/>
  <c r="J240" i="11" s="1"/>
  <c r="I239" i="11"/>
  <c r="J239" i="11" s="1"/>
  <c r="I238" i="11"/>
  <c r="J238" i="11" s="1"/>
  <c r="I237" i="11"/>
  <c r="J237" i="11" s="1"/>
  <c r="I236" i="11"/>
  <c r="J236" i="11" s="1"/>
  <c r="I235" i="11"/>
  <c r="J235" i="11" s="1"/>
  <c r="I234" i="11"/>
  <c r="J234" i="11" s="1"/>
  <c r="I233" i="11"/>
  <c r="J233" i="11" s="1"/>
  <c r="I232" i="11"/>
  <c r="J232" i="11" s="1"/>
  <c r="I231" i="11"/>
  <c r="J231" i="11" s="1"/>
  <c r="I230" i="11"/>
  <c r="J230" i="11" s="1"/>
  <c r="I229" i="11"/>
  <c r="J229" i="11" s="1"/>
  <c r="I228" i="11"/>
  <c r="J228" i="11" s="1"/>
  <c r="I227" i="11"/>
  <c r="J227" i="11" s="1"/>
  <c r="I226" i="11"/>
  <c r="J226" i="11" s="1"/>
  <c r="I225" i="11"/>
  <c r="J225" i="11" s="1"/>
  <c r="I224" i="11"/>
  <c r="J224" i="11" s="1"/>
  <c r="I223" i="11"/>
  <c r="J223" i="11" s="1"/>
  <c r="I222" i="11"/>
  <c r="J222" i="11" s="1"/>
  <c r="I221" i="11"/>
  <c r="J221" i="11" s="1"/>
  <c r="I220" i="11"/>
  <c r="J220" i="11" s="1"/>
  <c r="I219" i="11"/>
  <c r="J219" i="11" s="1"/>
  <c r="I218" i="11"/>
  <c r="J218" i="11" s="1"/>
  <c r="I217" i="11"/>
  <c r="J217" i="11" s="1"/>
  <c r="I216" i="11"/>
  <c r="J216" i="11" s="1"/>
  <c r="I215" i="11"/>
  <c r="J215" i="11" s="1"/>
  <c r="I214" i="11"/>
  <c r="J214" i="11" s="1"/>
  <c r="I213" i="11"/>
  <c r="J213" i="11" s="1"/>
  <c r="I212" i="11"/>
  <c r="J212" i="11" s="1"/>
  <c r="I211" i="11"/>
  <c r="J211" i="11" s="1"/>
  <c r="I210" i="11"/>
  <c r="J210" i="11" s="1"/>
  <c r="I209" i="11"/>
  <c r="J209" i="11" s="1"/>
  <c r="I208" i="11"/>
  <c r="J208" i="11" s="1"/>
  <c r="I207" i="11"/>
  <c r="J207" i="11" s="1"/>
  <c r="I206" i="11"/>
  <c r="J206" i="11" s="1"/>
  <c r="I205" i="11"/>
  <c r="J205" i="11" s="1"/>
  <c r="I204" i="11"/>
  <c r="J204" i="11" s="1"/>
  <c r="I203" i="11"/>
  <c r="J203" i="11" s="1"/>
  <c r="I202" i="11"/>
  <c r="J202" i="11" s="1"/>
  <c r="I201" i="11"/>
  <c r="J201" i="11" s="1"/>
  <c r="E200" i="11"/>
  <c r="I200" i="11" s="1"/>
  <c r="J200" i="11" s="1"/>
  <c r="I199" i="11"/>
  <c r="J199" i="11" s="1"/>
  <c r="I198" i="11"/>
  <c r="J198" i="11" s="1"/>
  <c r="I197" i="11"/>
  <c r="J197" i="11" s="1"/>
  <c r="I196" i="11"/>
  <c r="J196" i="11" s="1"/>
  <c r="I195" i="11"/>
  <c r="J195" i="11" s="1"/>
  <c r="J194" i="11"/>
  <c r="I194" i="11"/>
  <c r="I193" i="11"/>
  <c r="J193" i="11" s="1"/>
  <c r="I192" i="11"/>
  <c r="J192" i="11" s="1"/>
  <c r="I191" i="11"/>
  <c r="J191" i="11" s="1"/>
  <c r="I190" i="11"/>
  <c r="J190" i="11" s="1"/>
  <c r="I189" i="11"/>
  <c r="J189" i="11" s="1"/>
  <c r="I188" i="11"/>
  <c r="J188" i="11" s="1"/>
  <c r="I187" i="11"/>
  <c r="J187" i="11" s="1"/>
  <c r="J186" i="11"/>
  <c r="I186" i="11"/>
  <c r="I185" i="11"/>
  <c r="J185" i="11" s="1"/>
  <c r="I184" i="11"/>
  <c r="J184" i="11" s="1"/>
  <c r="I183" i="11"/>
  <c r="J183" i="11" s="1"/>
  <c r="I182" i="11"/>
  <c r="J182" i="11" s="1"/>
  <c r="I181" i="11"/>
  <c r="J181" i="11" s="1"/>
  <c r="I180" i="11"/>
  <c r="J180" i="11" s="1"/>
  <c r="I179" i="11"/>
  <c r="J179" i="11" s="1"/>
  <c r="J178" i="11"/>
  <c r="I178" i="11"/>
  <c r="I177" i="11"/>
  <c r="J177" i="11" s="1"/>
  <c r="I176" i="11"/>
  <c r="J176" i="11" s="1"/>
  <c r="I175" i="11"/>
  <c r="J175" i="11" s="1"/>
  <c r="I174" i="11"/>
  <c r="J174" i="11" s="1"/>
  <c r="I173" i="11"/>
  <c r="J173" i="11" s="1"/>
  <c r="I172" i="11"/>
  <c r="J172" i="11" s="1"/>
  <c r="I171" i="11"/>
  <c r="J171" i="11" s="1"/>
  <c r="J170" i="11"/>
  <c r="I170" i="11"/>
  <c r="I169" i="11"/>
  <c r="J169" i="11" s="1"/>
  <c r="I168" i="11"/>
  <c r="J168" i="11" s="1"/>
  <c r="I167" i="11"/>
  <c r="J167" i="11" s="1"/>
  <c r="I166" i="11"/>
  <c r="J166" i="11" s="1"/>
  <c r="I165" i="11"/>
  <c r="J165" i="11" s="1"/>
  <c r="I164" i="11"/>
  <c r="J164" i="11" s="1"/>
  <c r="I163" i="11"/>
  <c r="J163" i="11" s="1"/>
  <c r="J162" i="11"/>
  <c r="I162" i="11"/>
  <c r="I161" i="11"/>
  <c r="J161" i="11" s="1"/>
  <c r="I160" i="11"/>
  <c r="J160" i="11" s="1"/>
  <c r="I159" i="11"/>
  <c r="J159" i="11" s="1"/>
  <c r="I158" i="11"/>
  <c r="J158" i="11" s="1"/>
  <c r="I157" i="11"/>
  <c r="J157" i="11" s="1"/>
  <c r="I156" i="11"/>
  <c r="J156" i="11" s="1"/>
  <c r="I155" i="11"/>
  <c r="J155" i="11" s="1"/>
  <c r="J154" i="11"/>
  <c r="I154" i="11"/>
  <c r="I153" i="11"/>
  <c r="J153" i="11" s="1"/>
  <c r="I152" i="11"/>
  <c r="J152" i="11" s="1"/>
  <c r="I151" i="11"/>
  <c r="J151" i="11" s="1"/>
  <c r="I150" i="11"/>
  <c r="J150" i="11" s="1"/>
  <c r="I149" i="11"/>
  <c r="J149" i="11" s="1"/>
  <c r="I148" i="11"/>
  <c r="J148" i="11" s="1"/>
  <c r="I147" i="11"/>
  <c r="J147" i="11" s="1"/>
  <c r="I146" i="11"/>
  <c r="J146" i="11" s="1"/>
  <c r="I145" i="11"/>
  <c r="J145" i="11" s="1"/>
  <c r="I144" i="11"/>
  <c r="J144" i="11" s="1"/>
  <c r="I143" i="11"/>
  <c r="J143" i="11" s="1"/>
  <c r="I142" i="11"/>
  <c r="J142" i="11" s="1"/>
  <c r="I141" i="11"/>
  <c r="J141" i="11" s="1"/>
  <c r="I140" i="11"/>
  <c r="J140" i="11" s="1"/>
  <c r="I139" i="11"/>
  <c r="J139" i="11" s="1"/>
  <c r="I138" i="11"/>
  <c r="J138" i="11" s="1"/>
  <c r="I137" i="11"/>
  <c r="J137" i="11" s="1"/>
  <c r="I136" i="11"/>
  <c r="J136" i="11" s="1"/>
  <c r="I135" i="11"/>
  <c r="J135" i="11" s="1"/>
  <c r="I134" i="11"/>
  <c r="J134" i="11" s="1"/>
  <c r="I133" i="11"/>
  <c r="J133" i="11" s="1"/>
  <c r="I132" i="11"/>
  <c r="J132" i="11" s="1"/>
  <c r="I131" i="11"/>
  <c r="J131" i="11" s="1"/>
  <c r="I130" i="11"/>
  <c r="J130" i="11" s="1"/>
  <c r="I129" i="11"/>
  <c r="J129" i="11" s="1"/>
  <c r="I128" i="11"/>
  <c r="J128" i="11" s="1"/>
  <c r="I127" i="11"/>
  <c r="J127" i="11" s="1"/>
  <c r="I126" i="11"/>
  <c r="J126" i="11" s="1"/>
  <c r="I125" i="11"/>
  <c r="J125" i="11" s="1"/>
  <c r="I124" i="11"/>
  <c r="J124" i="11" s="1"/>
  <c r="I123" i="11"/>
  <c r="J123" i="11" s="1"/>
  <c r="I122" i="11"/>
  <c r="J122" i="11" s="1"/>
  <c r="I121" i="11"/>
  <c r="J121" i="11" s="1"/>
  <c r="I120" i="11"/>
  <c r="J120" i="11" s="1"/>
  <c r="I119" i="11"/>
  <c r="J119" i="11" s="1"/>
  <c r="I118" i="11"/>
  <c r="J118" i="11" s="1"/>
  <c r="I117" i="11"/>
  <c r="J117" i="11" s="1"/>
  <c r="I116" i="11"/>
  <c r="J116" i="11" s="1"/>
  <c r="I115" i="11"/>
  <c r="J115" i="11" s="1"/>
  <c r="I114" i="11"/>
  <c r="J114" i="11" s="1"/>
  <c r="I113" i="11"/>
  <c r="J113" i="11" s="1"/>
  <c r="I112" i="11"/>
  <c r="J112" i="11" s="1"/>
  <c r="I111" i="11"/>
  <c r="J111" i="11" s="1"/>
  <c r="I110" i="11"/>
  <c r="J110" i="11" s="1"/>
  <c r="I109" i="11"/>
  <c r="J109" i="11" s="1"/>
  <c r="I108" i="11"/>
  <c r="J108" i="11" s="1"/>
  <c r="I107" i="11"/>
  <c r="J107" i="11" s="1"/>
  <c r="I106" i="11"/>
  <c r="J106" i="11" s="1"/>
  <c r="I105" i="11"/>
  <c r="J105" i="11" s="1"/>
  <c r="I104" i="11"/>
  <c r="J104" i="11" s="1"/>
  <c r="I103" i="11"/>
  <c r="J103" i="11" s="1"/>
  <c r="I102" i="11"/>
  <c r="J102" i="11" s="1"/>
  <c r="I101" i="11"/>
  <c r="J101" i="11" s="1"/>
  <c r="I100" i="11"/>
  <c r="G100" i="11"/>
  <c r="I99" i="11"/>
  <c r="J99" i="11" s="1"/>
  <c r="I98" i="11"/>
  <c r="J98" i="11" s="1"/>
  <c r="I97" i="11"/>
  <c r="J97" i="11" s="1"/>
  <c r="I96" i="11"/>
  <c r="J96" i="11" s="1"/>
  <c r="I95" i="11"/>
  <c r="J95" i="11" s="1"/>
  <c r="I94" i="11"/>
  <c r="J94" i="11" s="1"/>
  <c r="I93" i="11"/>
  <c r="J93" i="11" s="1"/>
  <c r="I92" i="11"/>
  <c r="J92" i="11" s="1"/>
  <c r="I91" i="11"/>
  <c r="J91" i="11" s="1"/>
  <c r="I90" i="11"/>
  <c r="J90" i="11" s="1"/>
  <c r="I89" i="11"/>
  <c r="J89" i="11" s="1"/>
  <c r="I88" i="11"/>
  <c r="J88" i="11" s="1"/>
  <c r="I87" i="11"/>
  <c r="J87" i="11" s="1"/>
  <c r="I86" i="11"/>
  <c r="J86" i="11" s="1"/>
  <c r="I85" i="11"/>
  <c r="J85" i="11" s="1"/>
  <c r="J84" i="11"/>
  <c r="I84" i="11"/>
  <c r="I83" i="11"/>
  <c r="J83" i="11" s="1"/>
  <c r="J82" i="11"/>
  <c r="I82" i="11"/>
  <c r="I81" i="11"/>
  <c r="J81" i="11" s="1"/>
  <c r="E80" i="11"/>
  <c r="I80" i="11" s="1"/>
  <c r="J80" i="11" s="1"/>
  <c r="I79" i="11"/>
  <c r="J79" i="11" s="1"/>
  <c r="E79" i="11"/>
  <c r="I78" i="11"/>
  <c r="J78" i="11" s="1"/>
  <c r="J77" i="11"/>
  <c r="I77" i="11"/>
  <c r="I76" i="11"/>
  <c r="J76" i="11" s="1"/>
  <c r="J75" i="11"/>
  <c r="I75" i="11"/>
  <c r="I74" i="11"/>
  <c r="J74" i="11" s="1"/>
  <c r="J73" i="11"/>
  <c r="I73" i="11"/>
  <c r="I72" i="11"/>
  <c r="J72" i="11" s="1"/>
  <c r="J71" i="11"/>
  <c r="I71" i="11"/>
  <c r="I70" i="11"/>
  <c r="J70" i="11" s="1"/>
  <c r="J69" i="11"/>
  <c r="I69" i="11"/>
  <c r="I68" i="11"/>
  <c r="J68" i="11" s="1"/>
  <c r="J67" i="11"/>
  <c r="I67" i="11"/>
  <c r="I66" i="11"/>
  <c r="J66" i="11" s="1"/>
  <c r="J65" i="11"/>
  <c r="I65" i="11"/>
  <c r="E64" i="11"/>
  <c r="I64" i="11" s="1"/>
  <c r="J64" i="11" s="1"/>
  <c r="I63" i="11"/>
  <c r="J63" i="11" s="1"/>
  <c r="E63" i="11"/>
  <c r="E62" i="11"/>
  <c r="I61" i="11"/>
  <c r="J61" i="11" s="1"/>
  <c r="I60" i="11"/>
  <c r="J60" i="11" s="1"/>
  <c r="I59" i="11"/>
  <c r="J59" i="11" s="1"/>
  <c r="I58" i="11"/>
  <c r="J58" i="11" s="1"/>
  <c r="I57" i="11"/>
  <c r="J57" i="11" s="1"/>
  <c r="I56" i="11"/>
  <c r="J56" i="11" s="1"/>
  <c r="I55" i="11"/>
  <c r="J55" i="11" s="1"/>
  <c r="I54" i="11"/>
  <c r="J54" i="11" s="1"/>
  <c r="I53" i="11"/>
  <c r="J53" i="11" s="1"/>
  <c r="I52" i="11"/>
  <c r="J52" i="11" s="1"/>
  <c r="I51" i="11"/>
  <c r="J51" i="11" s="1"/>
  <c r="I50" i="11"/>
  <c r="J50" i="11" s="1"/>
  <c r="I49" i="11"/>
  <c r="J49" i="11" s="1"/>
  <c r="I48" i="11"/>
  <c r="J48" i="11" s="1"/>
  <c r="I47" i="11"/>
  <c r="J47" i="11" s="1"/>
  <c r="I46" i="11"/>
  <c r="J46" i="11" s="1"/>
  <c r="I45" i="11"/>
  <c r="J45" i="11" s="1"/>
  <c r="I44" i="11"/>
  <c r="J44" i="11" s="1"/>
  <c r="I43" i="11"/>
  <c r="J43" i="11" s="1"/>
  <c r="G43" i="11"/>
  <c r="I42" i="11"/>
  <c r="G42" i="11"/>
  <c r="J42" i="11" s="1"/>
  <c r="I41" i="11"/>
  <c r="G41" i="11"/>
  <c r="I40" i="11"/>
  <c r="J40" i="11" s="1"/>
  <c r="G40" i="11"/>
  <c r="I39" i="11"/>
  <c r="G39" i="11"/>
  <c r="I38" i="11"/>
  <c r="G38" i="11"/>
  <c r="I37" i="11"/>
  <c r="G37" i="11"/>
  <c r="J37" i="11" s="1"/>
  <c r="J36" i="11"/>
  <c r="I36" i="11"/>
  <c r="G36" i="11"/>
  <c r="I35" i="11"/>
  <c r="G35" i="11"/>
  <c r="I34" i="11"/>
  <c r="G34" i="11"/>
  <c r="I33" i="11"/>
  <c r="G33" i="11"/>
  <c r="J33" i="11" s="1"/>
  <c r="I32" i="11"/>
  <c r="G32" i="11"/>
  <c r="J32" i="11" s="1"/>
  <c r="I31" i="11"/>
  <c r="J31" i="11" s="1"/>
  <c r="I30" i="11"/>
  <c r="G30" i="11"/>
  <c r="I29" i="11"/>
  <c r="J29" i="11" s="1"/>
  <c r="G29" i="11"/>
  <c r="I28" i="11"/>
  <c r="G28" i="11"/>
  <c r="I27" i="11"/>
  <c r="G27" i="11"/>
  <c r="I26" i="11"/>
  <c r="J26" i="11" s="1"/>
  <c r="I25" i="11"/>
  <c r="G25" i="11"/>
  <c r="I24" i="11"/>
  <c r="J24" i="11" s="1"/>
  <c r="I23" i="11"/>
  <c r="J23" i="11" s="1"/>
  <c r="G23" i="11"/>
  <c r="I22" i="11"/>
  <c r="G22" i="11"/>
  <c r="I21" i="11"/>
  <c r="G21" i="11"/>
  <c r="I20" i="11"/>
  <c r="J20" i="11" s="1"/>
  <c r="I19" i="11"/>
  <c r="G19" i="11"/>
  <c r="I18" i="11"/>
  <c r="G18" i="11"/>
  <c r="J18" i="11" s="1"/>
  <c r="I17" i="11"/>
  <c r="G17" i="11"/>
  <c r="J17" i="11" s="1"/>
  <c r="I16" i="11"/>
  <c r="G16" i="11"/>
  <c r="J16" i="11" s="1"/>
  <c r="I15" i="11"/>
  <c r="J15" i="11" s="1"/>
  <c r="G15" i="11"/>
  <c r="I14" i="11"/>
  <c r="G14" i="11"/>
  <c r="J14" i="11" s="1"/>
  <c r="I13" i="11"/>
  <c r="G13" i="11"/>
  <c r="I12" i="11"/>
  <c r="G12" i="11"/>
  <c r="J12" i="11" s="1"/>
  <c r="I11" i="11"/>
  <c r="J11" i="11" s="1"/>
  <c r="G11" i="11"/>
  <c r="I10" i="11"/>
  <c r="G10" i="11"/>
  <c r="J10" i="11" s="1"/>
  <c r="I9" i="11"/>
  <c r="G9" i="11"/>
  <c r="J9" i="11" s="1"/>
  <c r="I8" i="11"/>
  <c r="J8" i="11" s="1"/>
  <c r="G8" i="11"/>
  <c r="E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6" i="9"/>
  <c r="E131" i="9"/>
  <c r="E130" i="9"/>
  <c r="E136" i="9" s="1"/>
  <c r="G34" i="9"/>
  <c r="E34" i="9"/>
  <c r="G27" i="9"/>
  <c r="E27" i="9"/>
  <c r="G145" i="8"/>
  <c r="G130" i="8"/>
  <c r="E120" i="8"/>
  <c r="G49" i="8"/>
  <c r="E49" i="8"/>
  <c r="G33" i="8"/>
  <c r="G147" i="8" s="1"/>
  <c r="E33" i="8"/>
  <c r="G26" i="8"/>
  <c r="E26" i="8"/>
  <c r="D113" i="7"/>
  <c r="F112" i="7"/>
  <c r="F113" i="7" s="1"/>
  <c r="D88" i="7"/>
  <c r="D87" i="7"/>
  <c r="D72" i="7"/>
  <c r="D71" i="7"/>
  <c r="D70" i="7"/>
  <c r="F51" i="7"/>
  <c r="F50" i="7"/>
  <c r="F49" i="7"/>
  <c r="F48" i="7"/>
  <c r="F47" i="7"/>
  <c r="F46" i="7"/>
  <c r="F45" i="7"/>
  <c r="F44" i="7"/>
  <c r="F43" i="7"/>
  <c r="F42" i="7"/>
  <c r="F41" i="7"/>
  <c r="F40" i="7"/>
  <c r="F38" i="7"/>
  <c r="F37" i="7"/>
  <c r="F36" i="7"/>
  <c r="F35" i="7"/>
  <c r="D26" i="7"/>
  <c r="F25" i="7"/>
  <c r="F23" i="7"/>
  <c r="F22" i="7"/>
  <c r="F21" i="7"/>
  <c r="F19" i="7"/>
  <c r="F18" i="7"/>
  <c r="F17" i="7"/>
  <c r="F16" i="7"/>
  <c r="F15" i="7"/>
  <c r="F14" i="7"/>
  <c r="F13" i="7"/>
  <c r="F12" i="7"/>
  <c r="F11" i="7"/>
  <c r="F10" i="7"/>
  <c r="F9" i="7"/>
  <c r="F8" i="7"/>
  <c r="G30" i="6"/>
  <c r="G196" i="6" s="1"/>
  <c r="E9" i="6"/>
  <c r="E8" i="6"/>
  <c r="G131" i="5"/>
  <c r="G133" i="5" s="1"/>
  <c r="E131" i="5"/>
  <c r="G118" i="5"/>
  <c r="E118" i="5"/>
  <c r="G46" i="5"/>
  <c r="E46" i="5"/>
  <c r="G65" i="4"/>
  <c r="F65" i="4"/>
  <c r="G59" i="4"/>
  <c r="F59" i="4"/>
  <c r="G52" i="4"/>
  <c r="F52" i="4"/>
  <c r="G33" i="4"/>
  <c r="G68" i="4" s="1"/>
  <c r="F33" i="4"/>
  <c r="F49" i="3"/>
  <c r="G48" i="3"/>
  <c r="G49" i="3" s="1"/>
  <c r="F43" i="3"/>
  <c r="G42" i="3"/>
  <c r="G41" i="3"/>
  <c r="G40" i="3"/>
  <c r="G39" i="3"/>
  <c r="G35" i="3"/>
  <c r="F17" i="3"/>
  <c r="F15" i="3"/>
  <c r="G43" i="3" l="1"/>
  <c r="G52" i="3" s="1"/>
  <c r="F103" i="7"/>
  <c r="E130" i="8"/>
  <c r="E145" i="8" s="1"/>
  <c r="J19" i="11"/>
  <c r="J25" i="11"/>
  <c r="J35" i="11"/>
  <c r="F116" i="7"/>
  <c r="F35" i="3"/>
  <c r="J22" i="11"/>
  <c r="J28" i="11"/>
  <c r="J30" i="11"/>
  <c r="J34" i="11"/>
  <c r="J39" i="11"/>
  <c r="J41" i="11"/>
  <c r="F105" i="32"/>
  <c r="D103" i="7"/>
  <c r="G154" i="9"/>
  <c r="G156" i="9" s="1"/>
  <c r="G354" i="11"/>
  <c r="J13" i="11"/>
  <c r="J21" i="11"/>
  <c r="J27" i="11"/>
  <c r="J38" i="11"/>
  <c r="J100" i="11"/>
  <c r="J342" i="11"/>
  <c r="J346" i="11"/>
  <c r="J348" i="11"/>
  <c r="F31" i="12"/>
  <c r="D106" i="27"/>
  <c r="J345" i="11"/>
  <c r="F156" i="29"/>
  <c r="J340" i="11"/>
  <c r="J350" i="11"/>
  <c r="G156" i="29"/>
  <c r="G132" i="33"/>
  <c r="F132" i="33"/>
  <c r="F80" i="32"/>
  <c r="F120" i="31"/>
  <c r="E354" i="11"/>
  <c r="D37" i="13"/>
  <c r="D33" i="27"/>
  <c r="G124" i="28"/>
  <c r="I62" i="11"/>
  <c r="J62" i="11" s="1"/>
  <c r="F128" i="12"/>
  <c r="F142" i="13"/>
  <c r="F137" i="17"/>
  <c r="F97" i="40" l="1"/>
  <c r="F111" i="40" s="1"/>
</calcChain>
</file>

<file path=xl/sharedStrings.xml><?xml version="1.0" encoding="utf-8"?>
<sst xmlns="http://schemas.openxmlformats.org/spreadsheetml/2006/main" count="10788" uniqueCount="588">
  <si>
    <t>Modi Realty (Miryalaguda) LLP</t>
  </si>
  <si>
    <t>TDS Statement for the month of April'2020</t>
  </si>
  <si>
    <t/>
  </si>
  <si>
    <t>194C - CONTRACTORS</t>
  </si>
  <si>
    <t>Sno.</t>
  </si>
  <si>
    <t>Date</t>
  </si>
  <si>
    <t>Particulars</t>
  </si>
  <si>
    <t>PAN No.</t>
  </si>
  <si>
    <t>%ge</t>
  </si>
  <si>
    <t>Amount</t>
  </si>
  <si>
    <t>TDS</t>
  </si>
  <si>
    <t>CONT- D. Shekhar on A/c</t>
  </si>
  <si>
    <t>CONT- Janardhan Prasad on A/c</t>
  </si>
  <si>
    <t>CONT- Tari Syam on A/c</t>
  </si>
  <si>
    <t>DW- Shaik Moiz  Departmental Work</t>
  </si>
  <si>
    <t>CONT- Bipin Nahak on A/c</t>
  </si>
  <si>
    <t>DW- P. Ashok on A/c</t>
  </si>
  <si>
    <t>CONT- S.K Zaid on A/c</t>
  </si>
  <si>
    <t>DW- Sk Zameeruddin Dept Wages</t>
  </si>
  <si>
    <t>DW - Radhakrishna Dept Wages</t>
  </si>
  <si>
    <t>CONT- Srravanthi Sripaadi on A/c</t>
  </si>
  <si>
    <t>DW- Sk Zaid Dept Wages</t>
  </si>
  <si>
    <t>CONT- Shaik Moiz on A/c</t>
  </si>
  <si>
    <t>CONT- Ramulamma on A/c</t>
  </si>
  <si>
    <t>CONT- Radhakrishna. Y on A/c</t>
  </si>
  <si>
    <t>CONT- K. Srinu on A/c</t>
  </si>
  <si>
    <t>194C - OTHER THAN CONTRACTORS</t>
  </si>
  <si>
    <t xml:space="preserve">Ashok Constructions </t>
  </si>
  <si>
    <t>194I( a ) RENT ON EQUIPMENT</t>
  </si>
  <si>
    <t>Ravi Kotta-</t>
  </si>
  <si>
    <t>Total Amount of TDS</t>
  </si>
  <si>
    <t>TDS Statement for the month of May '2020</t>
  </si>
  <si>
    <t>18.05.2020</t>
  </si>
  <si>
    <t>CONT-Bipin Nahak on Alc</t>
  </si>
  <si>
    <t>Sp- pushapalatha.y Garderner</t>
  </si>
  <si>
    <t>CONT-Shaiz Moiz on  Alc</t>
  </si>
  <si>
    <t>Sp- Expert secuirty services</t>
  </si>
  <si>
    <t>26.05.2020</t>
  </si>
  <si>
    <t>DW- Janardhan Prasad Department wages</t>
  </si>
  <si>
    <t>CONT- Yelliah Orsu on A/c</t>
  </si>
  <si>
    <t>CONT- A . Navin on alc</t>
  </si>
  <si>
    <t>30.05.2020</t>
  </si>
  <si>
    <t>DW-Veerachary  Departmental</t>
  </si>
  <si>
    <t>Cont-Ashok constructions Alc</t>
  </si>
  <si>
    <t>04.05.2020</t>
  </si>
  <si>
    <t>12.05.2020</t>
  </si>
  <si>
    <t>Modi Realty (Miryalguda) LLP</t>
  </si>
  <si>
    <t>TDS Statement</t>
  </si>
  <si>
    <t>1-Jun-2020 to 30-Jun-2020</t>
  </si>
  <si>
    <t>TDS-1.5% Contract</t>
  </si>
  <si>
    <t>V Green Media</t>
  </si>
  <si>
    <t>Uni Ads</t>
  </si>
  <si>
    <t>Summit Sales Logistics - Transport</t>
  </si>
  <si>
    <t>Shreya Services</t>
  </si>
  <si>
    <t>Y. Pushpalatha</t>
  </si>
  <si>
    <t>CONT- Ashok Constructions A/c</t>
  </si>
  <si>
    <t>CONT- Ashok Mobilization A/c</t>
  </si>
  <si>
    <t>Venkateshwara Powertech</t>
  </si>
  <si>
    <t>Social DNA</t>
  </si>
  <si>
    <t>TDS-.75% Contract</t>
  </si>
  <si>
    <t>DW- Janardhan Prasad Depatmental Wages</t>
  </si>
  <si>
    <t>Expert Security Services</t>
  </si>
  <si>
    <t>DW- K. Srinu Departmental</t>
  </si>
  <si>
    <t>DW- Tari Syam Departmental</t>
  </si>
  <si>
    <t>CONT- V. Malliah on A/c</t>
  </si>
  <si>
    <t>CONT- Veera Chary on A/c</t>
  </si>
  <si>
    <t>CONT- Rukmachary on A/c / Anna Bheemoju</t>
  </si>
  <si>
    <t>JWUD-Labour Charges</t>
  </si>
  <si>
    <t>JWRD-Allowance for Equipment</t>
  </si>
  <si>
    <t>DW- Navin Departmental Wages</t>
  </si>
  <si>
    <t>TDS-7.5% Professional Charges</t>
  </si>
  <si>
    <t>Modi Properties Pvt Lts</t>
  </si>
  <si>
    <t>Summit Sales Logistics</t>
  </si>
  <si>
    <t>Section</t>
  </si>
  <si>
    <t xml:space="preserve"> Janardhan Prasad </t>
  </si>
  <si>
    <t>ALEPJ3694E</t>
  </si>
  <si>
    <t>194C</t>
  </si>
  <si>
    <t xml:space="preserve"> K. Srinu </t>
  </si>
  <si>
    <t>CAWPK8392R</t>
  </si>
  <si>
    <t xml:space="preserve"> Radhakrishna.</t>
  </si>
  <si>
    <t>ADYPA2972Q</t>
  </si>
  <si>
    <t xml:space="preserve"> Shaik Moiz </t>
  </si>
  <si>
    <t>DCAPM3533D</t>
  </si>
  <si>
    <t>AAOFA8154H</t>
  </si>
  <si>
    <t>Ch. Ramesh</t>
  </si>
  <si>
    <t>FXIPS9073P</t>
  </si>
  <si>
    <t>BUYPN9300B</t>
  </si>
  <si>
    <t>BMZPD5014K</t>
  </si>
  <si>
    <t>Sk zaid</t>
  </si>
  <si>
    <t>FQTPS7597N</t>
  </si>
  <si>
    <t>IOIPS5312M</t>
  </si>
  <si>
    <t>BWZPM7764H</t>
  </si>
  <si>
    <t>BYZPK9978D</t>
  </si>
  <si>
    <t xml:space="preserve">Sk Zameeruddin </t>
  </si>
  <si>
    <t>LBJPS1041N</t>
  </si>
  <si>
    <t>Tari Syam</t>
  </si>
  <si>
    <t>BHEPT5802R</t>
  </si>
  <si>
    <t xml:space="preserve"> Veera Chary </t>
  </si>
  <si>
    <t>CLVPA9315G</t>
  </si>
  <si>
    <t>DLKPA7389Q</t>
  </si>
  <si>
    <t>ABWPO7821N</t>
  </si>
  <si>
    <t>GLLPS8753N</t>
  </si>
  <si>
    <t>APVPY9568E</t>
  </si>
  <si>
    <t>ACPPV3921N</t>
  </si>
  <si>
    <t>AABCM4761E</t>
  </si>
  <si>
    <t>194J</t>
  </si>
  <si>
    <t>Ramesh</t>
  </si>
  <si>
    <t>DRKPR87818E</t>
  </si>
  <si>
    <t>ACIFS6178F</t>
  </si>
  <si>
    <t>AJIPM8876F</t>
  </si>
  <si>
    <t>ACQFS2044C</t>
  </si>
  <si>
    <t>AAACU2715M</t>
  </si>
  <si>
    <t>AADCV9375P</t>
  </si>
  <si>
    <t>ADSFS4023Q</t>
  </si>
  <si>
    <t>1-July-2020 to 30-July-2020</t>
  </si>
  <si>
    <t>06.07.2020</t>
  </si>
  <si>
    <t>Ashok Constructions</t>
  </si>
  <si>
    <t>09.07.2020</t>
  </si>
  <si>
    <t>summit sales logistics</t>
  </si>
  <si>
    <t>10.07.2020</t>
  </si>
  <si>
    <t>shreyas services</t>
  </si>
  <si>
    <t>y.pushapalatha</t>
  </si>
  <si>
    <t>11.07.2020</t>
  </si>
  <si>
    <t>15.07.2020</t>
  </si>
  <si>
    <t>18.07.2020</t>
  </si>
  <si>
    <t>k.vijaykumar</t>
  </si>
  <si>
    <t>25.07.2020</t>
  </si>
  <si>
    <t>27.07.2020</t>
  </si>
  <si>
    <t>social DNA</t>
  </si>
  <si>
    <t>194H - Commission</t>
  </si>
  <si>
    <t>OE-Staff-comm-&amp;logistics</t>
  </si>
  <si>
    <t>6.07.2020</t>
  </si>
  <si>
    <t>CONT-Ramulamma on alc</t>
  </si>
  <si>
    <t>CONT-Rukmachary on alc/Anna Bheeemoju</t>
  </si>
  <si>
    <t>CONT- S.K Zaid Dept wages</t>
  </si>
  <si>
    <t>CONT-V.Malliah on alc</t>
  </si>
  <si>
    <t>CONT-Veera chary on alc</t>
  </si>
  <si>
    <t>CONT- Tari syam on alc</t>
  </si>
  <si>
    <t>CONT- srinu on alc</t>
  </si>
  <si>
    <t>CONT-janardhan on alc</t>
  </si>
  <si>
    <t>DW-K..srinu Deparament</t>
  </si>
  <si>
    <t>DW - janardhan prasad  deparment wages</t>
  </si>
  <si>
    <t>DW - shaiz moiz department</t>
  </si>
  <si>
    <t>DW - S.k zameerddin dept wages</t>
  </si>
  <si>
    <t>08.07.2020</t>
  </si>
  <si>
    <t>CONT-Radha krishna on alc</t>
  </si>
  <si>
    <t>CONT-Navin on alc</t>
  </si>
  <si>
    <t>CONT- Janardhan Prasad on alc</t>
  </si>
  <si>
    <t>CONT-Shaiz moiz on alc</t>
  </si>
  <si>
    <t>DW- Rukhma Chary / Anna Bheemoju</t>
  </si>
  <si>
    <t>CONT- A. Navin on A/c</t>
  </si>
  <si>
    <t>CONT- Ramjan Mohammed on A/c</t>
  </si>
  <si>
    <t>Modi Properties Pvt Ltd</t>
  </si>
  <si>
    <t>30.07.2020</t>
  </si>
  <si>
    <t>Summit Sales LLP Logistics</t>
  </si>
  <si>
    <t>Summit Sales LLP Common Expenses</t>
  </si>
  <si>
    <t>Total Amount of TDS for July'2020</t>
  </si>
  <si>
    <t xml:space="preserve"> For the Period of 1-Aug-2020 to 31-Aug-2020</t>
  </si>
  <si>
    <t>194C - Contractors</t>
  </si>
  <si>
    <t>SUP- Sri Venkateshwara Powertech</t>
  </si>
  <si>
    <t>V Green media Pvt Ltd</t>
  </si>
  <si>
    <t>194Ia - Hire charges on Equiment</t>
  </si>
  <si>
    <t>EUC- K. Vijay Kumar</t>
  </si>
  <si>
    <t>EMP- Krishna Prasad Commission A/c</t>
  </si>
  <si>
    <t>Venkatramana Commission</t>
  </si>
  <si>
    <t>Prabhakar Reddy Commission</t>
  </si>
  <si>
    <t>Saritha Commission</t>
  </si>
  <si>
    <t>Ch. Ramesh Commission</t>
  </si>
  <si>
    <t>Rajkumar Commission A/c</t>
  </si>
  <si>
    <t>Harika Commission</t>
  </si>
  <si>
    <t>CONT-Abdul Aleem on A/c</t>
  </si>
  <si>
    <t>CONT-Shaik Ameer Ali on A/c</t>
  </si>
  <si>
    <t>CONT -Abhiram Tejavath on Alc</t>
  </si>
  <si>
    <t xml:space="preserve">CONT- Janardhan Prasad </t>
  </si>
  <si>
    <t>DW- Shaik  Ameer Ali</t>
  </si>
  <si>
    <t>OE-Security Services</t>
  </si>
  <si>
    <t>CONT- Shaik Mohsin on A/c</t>
  </si>
  <si>
    <t>WO- Karunakar Reddy .V on A/c</t>
  </si>
  <si>
    <t>194J - Professional Services</t>
  </si>
  <si>
    <t>Grand Total Amount of TDS for August'20</t>
  </si>
  <si>
    <t>Values</t>
  </si>
  <si>
    <t>Row Labels</t>
  </si>
  <si>
    <t>Sum of Amount</t>
  </si>
  <si>
    <t>Sum of TDS</t>
  </si>
  <si>
    <t>CONT-Anand Jyothi Babu on A/c</t>
  </si>
  <si>
    <t>DW- D. Balu - Departmental Wages</t>
  </si>
  <si>
    <t>Grand Total</t>
  </si>
  <si>
    <t>Modi Realty Miryalaguda LLP</t>
  </si>
  <si>
    <t>TDS   Statement  for the month of September-2020</t>
  </si>
  <si>
    <t>5.09.2020</t>
  </si>
  <si>
    <t>Ashok Mobilization</t>
  </si>
  <si>
    <t>1.5%</t>
  </si>
  <si>
    <t>15.09.2020</t>
  </si>
  <si>
    <t>12.09.2020</t>
  </si>
  <si>
    <t>19.09.2020</t>
  </si>
  <si>
    <t>24.09.2020</t>
  </si>
  <si>
    <t>26.09.2020</t>
  </si>
  <si>
    <t>28.09.2020</t>
  </si>
  <si>
    <t>4.09.2020</t>
  </si>
  <si>
    <t>Shreyas services</t>
  </si>
  <si>
    <t>18.09.2020</t>
  </si>
  <si>
    <t>2.09.2020</t>
  </si>
  <si>
    <t>Sri Bhavani Ads</t>
  </si>
  <si>
    <t>Summit sales logistics - Car Hire Charges</t>
  </si>
  <si>
    <t>02.9.2020</t>
  </si>
  <si>
    <t>V.Green Media pvt ltd</t>
  </si>
  <si>
    <t>3.09.2020</t>
  </si>
  <si>
    <t>11.09.2020</t>
  </si>
  <si>
    <t>Y.Pushpalatha</t>
  </si>
  <si>
    <t>10.09.2020</t>
  </si>
  <si>
    <t>Rajukumar Commission alc</t>
  </si>
  <si>
    <t>Harika commission  on alc</t>
  </si>
  <si>
    <t>K. Rajini</t>
  </si>
  <si>
    <t xml:space="preserve">Summit sales logistics </t>
  </si>
  <si>
    <t>summit sales common Expenses</t>
  </si>
  <si>
    <t>2.9.2020</t>
  </si>
  <si>
    <t>summit sales  logistics</t>
  </si>
  <si>
    <t>22.09.2020</t>
  </si>
  <si>
    <t>KGM &amp; CO</t>
  </si>
  <si>
    <t>APYPY9568E</t>
  </si>
  <si>
    <t>CPAPK9222D</t>
  </si>
  <si>
    <t xml:space="preserve">Swathi.K </t>
  </si>
  <si>
    <t>BSIPS6272B</t>
  </si>
  <si>
    <t>194H</t>
  </si>
  <si>
    <t>Ch Sai Ram S/o Ch. Ramesh</t>
  </si>
  <si>
    <t>Rukmachary on alc/Anna Bheeemoju</t>
  </si>
  <si>
    <t>DRKPR8718E</t>
  </si>
  <si>
    <t>Sk Zaid</t>
  </si>
  <si>
    <t>Srinu.K</t>
  </si>
  <si>
    <t>194iA</t>
  </si>
  <si>
    <t>BCRPK7302M</t>
  </si>
  <si>
    <t>AHNPC8363Q</t>
  </si>
  <si>
    <t>AWSPP8104E</t>
  </si>
  <si>
    <t>ATVPG4987A</t>
  </si>
  <si>
    <t>AHBPA9634J</t>
  </si>
  <si>
    <t>AFMPC6146G</t>
  </si>
  <si>
    <t>APZPB2622R</t>
  </si>
  <si>
    <t>AYKPA0898E</t>
  </si>
  <si>
    <t xml:space="preserve"> Shaik  Ameer Ali</t>
  </si>
  <si>
    <t>KNCPS4339M</t>
  </si>
  <si>
    <t>BKZPT9007J</t>
  </si>
  <si>
    <t>BAAPM9060R</t>
  </si>
  <si>
    <t>AKGPR0150G</t>
  </si>
  <si>
    <t>AQEPR6876M</t>
  </si>
  <si>
    <t>ALGPB1064N</t>
  </si>
  <si>
    <t>Balu Nayak</t>
  </si>
  <si>
    <t>ARZPR0370B</t>
  </si>
  <si>
    <t>ASEPR1186L</t>
  </si>
  <si>
    <t>AASFK7372D</t>
  </si>
  <si>
    <t>TDS   Statement  for the month of October-2020</t>
  </si>
  <si>
    <t>%</t>
  </si>
  <si>
    <t>PROMORD- Advertising 5%</t>
  </si>
  <si>
    <t>SUP-Summit Sales llp logistics</t>
  </si>
  <si>
    <t>SP-Shreyas services</t>
  </si>
  <si>
    <t>SP-Pushapaltha</t>
  </si>
  <si>
    <t>SUP-Social DNA</t>
  </si>
  <si>
    <t>EUC-K. Ravi Hire Charges on Equip</t>
  </si>
  <si>
    <t>194-H Commision</t>
  </si>
  <si>
    <t>Particular</t>
  </si>
  <si>
    <t>3.75%</t>
  </si>
  <si>
    <t>EMP-  venkataraman commission Alc</t>
  </si>
  <si>
    <t>EMP-  saritha commission  Alc</t>
  </si>
  <si>
    <t>EMP-  prabhakar Reddy commission</t>
  </si>
  <si>
    <t>EMP-  Ch.Ramesh  commission</t>
  </si>
  <si>
    <t>0.75%</t>
  </si>
  <si>
    <t>Expert  secuirty  services</t>
  </si>
  <si>
    <t>7.5%</t>
  </si>
  <si>
    <t>sup-summit Sales common Expenses</t>
  </si>
  <si>
    <t>Modi Realty Miryalaguda  LLP</t>
  </si>
  <si>
    <t xml:space="preserve"> TDS statement  for the month of NOVEMBER'2020</t>
  </si>
  <si>
    <t>194C-contrators</t>
  </si>
  <si>
    <t>Sno</t>
  </si>
  <si>
    <t>k.Ravi kumar</t>
  </si>
  <si>
    <t>sp-pushapalatha</t>
  </si>
  <si>
    <t>V.Green Media</t>
  </si>
  <si>
    <t>SUP-Summit sales llp logistics</t>
  </si>
  <si>
    <t>K.Ravi kumar</t>
  </si>
  <si>
    <t>EMP-Harika commssion alc</t>
  </si>
  <si>
    <t>EMP-Anand kumar Netha commission on alc</t>
  </si>
  <si>
    <t>EMP-Venkataraman commsssion alc</t>
  </si>
  <si>
    <t>PrabhakarReddy</t>
  </si>
  <si>
    <t>Saritha</t>
  </si>
  <si>
    <t>194C - Contrators</t>
  </si>
  <si>
    <t>SP-Expert Security Services</t>
  </si>
  <si>
    <t>SUP-Summit sales LLP logistics</t>
  </si>
  <si>
    <t>SUP-Summit sales common expenses</t>
  </si>
  <si>
    <t>Total Amount of TDS Payable for November'2020</t>
  </si>
  <si>
    <t>Pivot Table</t>
  </si>
  <si>
    <t>1.5</t>
  </si>
  <si>
    <t xml:space="preserve"> TDS statement  for the month of  December'2020</t>
  </si>
  <si>
    <t>AMOUNT</t>
  </si>
  <si>
    <t>CONT- Ashok Contructions Alc</t>
  </si>
  <si>
    <t>194C- Advertisement / Other Than Contract</t>
  </si>
  <si>
    <t>Summit sales LLP  logistics</t>
  </si>
  <si>
    <t>SP- Shreyas services</t>
  </si>
  <si>
    <t>Sup-Social DNA</t>
  </si>
  <si>
    <t>SP-Modi properties pvt ltd</t>
  </si>
  <si>
    <t>SUP- Summit sales LLP Logistics</t>
  </si>
  <si>
    <t>SUP- Summit sales LLP Common Expenses</t>
  </si>
  <si>
    <t>GRAND TOTAL AMOUNT OF TDS FOR DECEMBER'20</t>
  </si>
  <si>
    <t>TDS - Pivot Table</t>
  </si>
  <si>
    <t>Sum of AMOUNT</t>
  </si>
  <si>
    <t>194ia</t>
  </si>
  <si>
    <t>PAN NO.</t>
  </si>
  <si>
    <t>Radhakrishna</t>
  </si>
  <si>
    <t xml:space="preserve">CONT- Shaik Moiz </t>
  </si>
  <si>
    <t xml:space="preserve">CONT- Ashok Constructions </t>
  </si>
  <si>
    <t>SSLLP Logistics - Car Hire</t>
  </si>
  <si>
    <t>Venkatramana</t>
  </si>
  <si>
    <t>SSLLP Common Expenses</t>
  </si>
  <si>
    <t xml:space="preserve">SSLLP Logistics </t>
  </si>
  <si>
    <t>31-11-2020</t>
  </si>
  <si>
    <t>Anand Netha</t>
  </si>
  <si>
    <t>ASYPN7602F</t>
  </si>
  <si>
    <t xml:space="preserve"> TDS statement  for the month of JAN-21</t>
  </si>
  <si>
    <t>EUC- Laxmi Narayana</t>
  </si>
  <si>
    <t>TDS-3.75% Commission and Brokerage</t>
  </si>
  <si>
    <t>EMP- Prabhakar Reddy commssion alc</t>
  </si>
  <si>
    <t>EMP- saritha Commission A/c</t>
  </si>
  <si>
    <t>EMP-Ch.Ramesh commsssion alc</t>
  </si>
  <si>
    <t>OE-Expert Security Services</t>
  </si>
  <si>
    <t>JWRD-Allowance for Consumables</t>
  </si>
  <si>
    <t>R. S Bajaj &amp; Associates</t>
  </si>
  <si>
    <t>TDS-7.5% Interest On Loan</t>
  </si>
  <si>
    <t>Gaurang Mody HUF</t>
  </si>
  <si>
    <t xml:space="preserve">Gaurang Mody </t>
  </si>
  <si>
    <t>Paramount Builders</t>
  </si>
  <si>
    <t>Paramount Estates</t>
  </si>
  <si>
    <t>Soham Modi</t>
  </si>
  <si>
    <t>GRAND TOTAL AMOUNT OF TDS</t>
  </si>
  <si>
    <t>MODI REALTY  (MIRYALAGUDA)  LLP</t>
  </si>
  <si>
    <t>TDS STATEMENT FOR THE MONTH OF FEB 2021</t>
  </si>
  <si>
    <t>S.No</t>
  </si>
  <si>
    <t>Name</t>
  </si>
  <si>
    <t>PAN</t>
  </si>
  <si>
    <t>Perct</t>
  </si>
  <si>
    <t>Sec</t>
  </si>
  <si>
    <t>Amt</t>
  </si>
  <si>
    <t>OEUD-House Keeping Services</t>
  </si>
  <si>
    <t>OEUD-Gardening Services</t>
  </si>
  <si>
    <t>PROMORD-Print Media 12%</t>
  </si>
  <si>
    <t>Summit Sales LLP Logistics.</t>
  </si>
  <si>
    <t>PROMOUD-Print Media- Advertising 18%</t>
  </si>
  <si>
    <t>Sub Total</t>
  </si>
  <si>
    <t xml:space="preserve">94C - </t>
  </si>
  <si>
    <t>Contractors</t>
  </si>
  <si>
    <t>JWRD-Labour Charges</t>
  </si>
  <si>
    <t>CONT-T.Satish</t>
  </si>
  <si>
    <t>PS-Admin-Audit 18%</t>
  </si>
  <si>
    <t>OERD-Logistics Expenses 18%</t>
  </si>
  <si>
    <t xml:space="preserve"> </t>
  </si>
  <si>
    <t>194H 3.75% Commision</t>
  </si>
  <si>
    <t>EMP- Murali Mohan Commission A/c</t>
  </si>
  <si>
    <t>EMP- E. Prasad</t>
  </si>
  <si>
    <t>EMP- Rohit</t>
  </si>
  <si>
    <t>EMP-K.Lakshmi  Durga</t>
  </si>
  <si>
    <t>TOTAL</t>
  </si>
  <si>
    <t>Company Name :-</t>
  </si>
  <si>
    <t>Description:</t>
  </si>
  <si>
    <t>TDS STATEMENT FOR THE MONTH OF MAR-2021</t>
  </si>
  <si>
    <t xml:space="preserve">Prepared By : </t>
  </si>
  <si>
    <t>G Naresh</t>
  </si>
  <si>
    <t>Dated:-</t>
  </si>
  <si>
    <t>06.04.2021</t>
  </si>
  <si>
    <t>194I</t>
  </si>
  <si>
    <t>V green Media</t>
  </si>
  <si>
    <t>Shreyas Services</t>
  </si>
  <si>
    <t>Pushpalatha</t>
  </si>
  <si>
    <t>94 C</t>
  </si>
  <si>
    <t>Expert security services</t>
  </si>
  <si>
    <t>syam</t>
  </si>
  <si>
    <t>Total</t>
  </si>
  <si>
    <t>TDS-7.5%  Professional Charges</t>
  </si>
  <si>
    <t>name</t>
  </si>
  <si>
    <t>hiregange &amp; Associates18%</t>
  </si>
  <si>
    <t>modi properties pvt ltd</t>
  </si>
  <si>
    <t>summit sales llp logistics</t>
  </si>
  <si>
    <t>summit sale llp common expenses</t>
  </si>
  <si>
    <t>ajay mehta</t>
  </si>
  <si>
    <t>7.5% -  Interest</t>
  </si>
  <si>
    <t>Tds</t>
  </si>
  <si>
    <t>Gaurang mody Loan</t>
  </si>
  <si>
    <t>harika Commission</t>
  </si>
  <si>
    <t>G Manoj</t>
  </si>
  <si>
    <t>TDS STATEMENT FOR THE MONTH OF April-2021</t>
  </si>
  <si>
    <t>05.05.2021</t>
  </si>
  <si>
    <t>2%</t>
  </si>
  <si>
    <t>SUP- Mahaveer Glass &amp; Plywood</t>
  </si>
  <si>
    <t>SUP-V Green Media Pvt. Ltd</t>
  </si>
  <si>
    <t>SUP- Social DNA</t>
  </si>
  <si>
    <t>CONT- Janardhan Prasad</t>
  </si>
  <si>
    <t>SUP- Summit Sales LLP logistics</t>
  </si>
  <si>
    <t>194 C</t>
  </si>
  <si>
    <t>1%</t>
  </si>
  <si>
    <t>CONT-Sk Zaid on A/c</t>
  </si>
  <si>
    <t>CONT- Shaik  Ameer Ali on A/c</t>
  </si>
  <si>
    <t>194H 5% Commision</t>
  </si>
  <si>
    <t>Krishna Prasad Commission</t>
  </si>
  <si>
    <t>Venkatraman Commission</t>
  </si>
  <si>
    <t>Ch.Ramesh Commission</t>
  </si>
  <si>
    <t>TDS-10%  Professional Charges</t>
  </si>
  <si>
    <t>TDS STATEMENT FOR THE MONTH OF May-2021</t>
  </si>
  <si>
    <t>10.06.2021</t>
  </si>
  <si>
    <t>SP- Shreya Services</t>
  </si>
  <si>
    <t>EUC-Janardhan Prasad Hire Charges</t>
  </si>
  <si>
    <t>SUP- Summit Sales LLP Logistics</t>
  </si>
  <si>
    <t>SUP-Sri Sai Rohit Marketing Company</t>
  </si>
  <si>
    <t>CONT- Shaik Ameer on A/c - Flase Ceiling</t>
  </si>
  <si>
    <t>SP-Pragati Consultants</t>
  </si>
  <si>
    <t>SUP- Summit Sales LLP Common Expenses</t>
  </si>
  <si>
    <t>TDS-2%  Equipment Hire Charges</t>
  </si>
  <si>
    <t>Mar'21</t>
  </si>
  <si>
    <t>05.07.2021</t>
  </si>
  <si>
    <t xml:space="preserve"> Manoj</t>
  </si>
  <si>
    <t>TDS STATEMENT FOR THE MONTH OF June-2021</t>
  </si>
  <si>
    <t>SP - Expert Security Services</t>
  </si>
  <si>
    <t>SP - Pushpalatha.Y</t>
  </si>
  <si>
    <t>EUC-Laxmi Narayana</t>
  </si>
  <si>
    <t>Emp- E.Prasad</t>
  </si>
  <si>
    <t>Emp- Rohit</t>
  </si>
  <si>
    <t>Emp- K.Lakshmi Durga</t>
  </si>
  <si>
    <t>SP- Expert Security Services</t>
  </si>
  <si>
    <t>DW-Ram Milan- Carpenter</t>
  </si>
  <si>
    <t>SP- KGM &amp; Co</t>
  </si>
  <si>
    <t>SP- Modi Properties Pvt. Ltd</t>
  </si>
  <si>
    <t>TDS STATEMENT FOR THE MONTH OF April-2021 (2)</t>
  </si>
  <si>
    <t>B.Anil Kumar Commission</t>
  </si>
  <si>
    <t>TDS STATEMENT FOR THE MONTH OF May-2021 (2)</t>
  </si>
  <si>
    <t>TDS STATEMENT FOR THE MONTH OF June-2021 (2)</t>
  </si>
  <si>
    <t>B.Anil Kumar</t>
  </si>
  <si>
    <t>Harika</t>
  </si>
  <si>
    <t>SUP- V Green Media Pvt.Ltd</t>
  </si>
  <si>
    <t>TDS STATEMENT FOR THE MONTH OF July-2021</t>
  </si>
  <si>
    <t>05.08.2021</t>
  </si>
  <si>
    <t>SP- Sreya Services</t>
  </si>
  <si>
    <t>SSLLP Logistics</t>
  </si>
  <si>
    <t>SUP- Sri Bhavani Digitals</t>
  </si>
  <si>
    <t>Nov'20</t>
  </si>
  <si>
    <t>A.Anand Kumar Netha</t>
  </si>
  <si>
    <t>Dec'20</t>
  </si>
  <si>
    <t>Jan'21</t>
  </si>
  <si>
    <t>March'21</t>
  </si>
  <si>
    <t>TDS STATEMENT FOR THE MONTH OF Nov'20 to Jan'21,Mar'21 (2)</t>
  </si>
  <si>
    <t>TDS STATEMENT FOR THE MONTH OF Aug-2021</t>
  </si>
  <si>
    <t>CONT-Ram Milan-Carpenter</t>
  </si>
  <si>
    <t>SUP - Summit Sales LLP Logistics</t>
  </si>
  <si>
    <t>SP - Shreyas Services</t>
  </si>
  <si>
    <t>EUC.K.Ravi hire charges on equipment</t>
  </si>
  <si>
    <t>TDS STATEMENT FOR THE MONTH OF April-2021 (3)</t>
  </si>
  <si>
    <t>06.09.2021</t>
  </si>
  <si>
    <t>194C 2% Contractors</t>
  </si>
  <si>
    <t>Cont.D.Pandu -Welder /Misc Work</t>
  </si>
  <si>
    <t>CONT-Ram Milan-Carpenter On A/c</t>
  </si>
  <si>
    <t>Sridhar</t>
  </si>
  <si>
    <t>SP- Shreya Services - Housekeeping</t>
  </si>
  <si>
    <t>SP- Hiregange &amp; Associates</t>
  </si>
  <si>
    <t>SP- Modi Propertiess Pvt Ltd</t>
  </si>
  <si>
    <t>SUP- Summit Sales Llp Logistics</t>
  </si>
  <si>
    <t>SUP-Summit Sales Llp Common Expenses</t>
  </si>
  <si>
    <t>EMP- Harika</t>
  </si>
  <si>
    <t>B Anil Kumar</t>
  </si>
  <si>
    <t>Krishna Prasad</t>
  </si>
  <si>
    <t>Venkat Raman</t>
  </si>
  <si>
    <t>Prabhakar Reddy</t>
  </si>
  <si>
    <t>Ch ramesh</t>
  </si>
  <si>
    <t>swathi</t>
  </si>
  <si>
    <t>TDS STATEMENT FOR THE MONTH OF Sep-2021</t>
  </si>
  <si>
    <t>16-10-2021</t>
  </si>
  <si>
    <t>Puspalatha</t>
  </si>
  <si>
    <t>Expert Security services</t>
  </si>
  <si>
    <t>Mohemmed Hakeem</t>
  </si>
  <si>
    <t>TDS-5% Commission/Brokerage Charges</t>
  </si>
  <si>
    <t>TDS STATEMENT FOR THE MONTH OF Nov-2021</t>
  </si>
  <si>
    <t>01-12-21</t>
  </si>
  <si>
    <t>OEUD-Swimming Pool Maintenance Charges</t>
  </si>
  <si>
    <t>E Prasad</t>
  </si>
  <si>
    <t>Rohit</t>
  </si>
  <si>
    <t>K Lakshmi Durga</t>
  </si>
  <si>
    <t>G Murali</t>
  </si>
  <si>
    <t>Company Name :- MODI REALTY  (MIRYALAGUDA)  LLP</t>
  </si>
  <si>
    <t>Description: TDS STATEMENT FOR THE MONTH OF Dec-2021</t>
  </si>
  <si>
    <t>x</t>
  </si>
  <si>
    <t xml:space="preserve">K Ravi Hire </t>
  </si>
  <si>
    <t>V Green Media Pvt Ltd</t>
  </si>
  <si>
    <t>Summit Sales LLP Logistiics</t>
  </si>
  <si>
    <t>Summit Sales LLP Common Expences</t>
  </si>
  <si>
    <t>Modi Consultancy Services</t>
  </si>
  <si>
    <t>KGM &amp; CO.</t>
  </si>
  <si>
    <t>Interest Calculation for Late Payment</t>
  </si>
  <si>
    <t>Delay in Months</t>
  </si>
  <si>
    <t>Rate of Interest</t>
  </si>
  <si>
    <t>P.m</t>
  </si>
  <si>
    <t>Interest</t>
  </si>
  <si>
    <t>TOTAL TAX PAYABLE</t>
  </si>
  <si>
    <t>House Keeping Services</t>
  </si>
  <si>
    <t>Ravi Hire Charges on Equip</t>
  </si>
  <si>
    <t xml:space="preserve">Digital Media  </t>
  </si>
  <si>
    <t>Shaik Ameer Ali on A/c</t>
  </si>
  <si>
    <t>Radhakrishna. Y on A/c</t>
  </si>
  <si>
    <t>Sk Zameeruddin Dept Wages</t>
  </si>
  <si>
    <t>Shaik  Ameer Ali</t>
  </si>
  <si>
    <t>Janardhan Prasad Depatmental Wages</t>
  </si>
  <si>
    <t>Shaik Moiz  Departmental Work</t>
  </si>
  <si>
    <t>Ram Milan- Carpenter</t>
  </si>
  <si>
    <t>Radhakrishna Dept Wages</t>
  </si>
  <si>
    <t>D. Balu - Departmental Wages</t>
  </si>
  <si>
    <t>Karunakar Reddy .V on A/c</t>
  </si>
  <si>
    <t>Tari Syam on A/c</t>
  </si>
  <si>
    <t>Shaik Mohsin on A/c</t>
  </si>
  <si>
    <t>Janardhan Prasad on A/c</t>
  </si>
  <si>
    <t>D.Pandu -Welder /Misc Work</t>
  </si>
  <si>
    <t>Ram Milan-Carpenter On A/c</t>
  </si>
  <si>
    <t>Mangilal Bishnoi on A/c</t>
  </si>
  <si>
    <t>K. Srinu on A/c</t>
  </si>
  <si>
    <t>Tari Syam Departmental</t>
  </si>
  <si>
    <t xml:space="preserve"> Radhakrishna. Y on A/c</t>
  </si>
  <si>
    <t>Shaik Moiz on A/c</t>
  </si>
  <si>
    <t xml:space="preserve"> Janardhan Prasad on A/c</t>
  </si>
  <si>
    <t>Ashok Mobilization A/c</t>
  </si>
  <si>
    <t>Mahammed Hakeem</t>
  </si>
  <si>
    <t>Y Puspalatha</t>
  </si>
  <si>
    <t>Hiregange &amp; Associates</t>
  </si>
  <si>
    <t>Summit Sales Llp Logistics</t>
  </si>
  <si>
    <t xml:space="preserve"> shok Constructions </t>
  </si>
  <si>
    <t xml:space="preserve">Janardhan Prasad </t>
  </si>
  <si>
    <t>Radhakrishna. Y</t>
  </si>
  <si>
    <t xml:space="preserve">Mangilal Bishnoi </t>
  </si>
  <si>
    <t>Karunakar Reddy .V</t>
  </si>
  <si>
    <t>D.Balu</t>
  </si>
  <si>
    <t>Ram Milan</t>
  </si>
  <si>
    <t xml:space="preserve">Shaik Moiz </t>
  </si>
  <si>
    <t xml:space="preserve">Tari Syam </t>
  </si>
  <si>
    <t>Radhakrishna Y</t>
  </si>
  <si>
    <t>Shaik Ameer Ali</t>
  </si>
  <si>
    <t xml:space="preserve">D.Pandu -Welder </t>
  </si>
  <si>
    <t xml:space="preserve"> K. Srinu</t>
  </si>
  <si>
    <t xml:space="preserve">Shaik Ameer Ali </t>
  </si>
  <si>
    <t xml:space="preserve">Shaik Moiz  </t>
  </si>
  <si>
    <t>D. Balu</t>
  </si>
  <si>
    <t xml:space="preserve">CONT- Tari Syam </t>
  </si>
  <si>
    <t xml:space="preserve">D. Balu </t>
  </si>
  <si>
    <t>Shaik Moiz</t>
  </si>
  <si>
    <t>Janardhan Prasad</t>
  </si>
  <si>
    <t xml:space="preserve"> D. Balu</t>
  </si>
  <si>
    <t xml:space="preserve">Karunakar Reddy .V </t>
  </si>
  <si>
    <t xml:space="preserve">Ram Milan-Carpenter </t>
  </si>
  <si>
    <t xml:space="preserve">D.Pandu </t>
  </si>
  <si>
    <t>Description: TDS STATEMENT FOR THE MONTH OF Oct-2021</t>
  </si>
  <si>
    <t>Prepared By :  Sridhar</t>
  </si>
  <si>
    <t>CONT- Shaik Moiz on A/C</t>
  </si>
  <si>
    <t>SUP - Green Media Pvt. Ltd</t>
  </si>
  <si>
    <t>TDS-10%  Interest</t>
  </si>
  <si>
    <t>Malve Durgadas</t>
  </si>
  <si>
    <t>194A</t>
  </si>
  <si>
    <t>Gaurg Modi HUF</t>
  </si>
  <si>
    <t xml:space="preserve">Gaurg Modi  </t>
  </si>
  <si>
    <t>R S Bajaj and Associates</t>
  </si>
  <si>
    <t>saritha</t>
  </si>
  <si>
    <t>Description: TDS STATEMENT FOR THE MONTH OF Jan-2022</t>
  </si>
  <si>
    <t xml:space="preserve">Radhakrishna. Y </t>
  </si>
  <si>
    <t xml:space="preserve">K. Srinu </t>
  </si>
  <si>
    <t>D.Pandu</t>
  </si>
  <si>
    <t xml:space="preserve">Radhakrishna </t>
  </si>
  <si>
    <t>K. Srinu</t>
  </si>
  <si>
    <t>Durgadas Malve</t>
  </si>
  <si>
    <t>TDS-2%  Contractors</t>
  </si>
  <si>
    <t>TDS-2%  Equipment Hire</t>
  </si>
  <si>
    <t xml:space="preserve"> D. Balu </t>
  </si>
  <si>
    <t>TDS-2%  Goods and Trasnportation</t>
  </si>
  <si>
    <t>Description: TDS STATEMENT FOR THE MONTH OF Feb-2022</t>
  </si>
  <si>
    <t>Y Radha Krishna</t>
  </si>
  <si>
    <t>D Pandu</t>
  </si>
  <si>
    <t>Karunakar Reddy</t>
  </si>
  <si>
    <t>K Srinu</t>
  </si>
  <si>
    <t>D Balu</t>
  </si>
  <si>
    <t>Sk Zameeruddin</t>
  </si>
  <si>
    <t xml:space="preserve">Shaik Mohsin </t>
  </si>
  <si>
    <t>Description: TDS STATEMENT FOR THE MONTH OF Mch-2022</t>
  </si>
  <si>
    <t>Ravi Kotta</t>
  </si>
  <si>
    <t>B Murali Krishna</t>
  </si>
  <si>
    <t>B Harika</t>
  </si>
  <si>
    <t xml:space="preserve">Soham Modi </t>
  </si>
  <si>
    <t>SmatBot</t>
  </si>
  <si>
    <t>Description: TDS STATEMENT FOR THE MONTH OF Apr-2022</t>
  </si>
  <si>
    <t>CONT- Mangilal Bishnoi on A/c</t>
  </si>
  <si>
    <t>TDS-10%  Rent 194I</t>
  </si>
  <si>
    <t>K Ravi</t>
  </si>
  <si>
    <t>Ashok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</si>
</sst>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&quot;&quot;0.00"/>
    <numFmt numFmtId="166" formatCode="0.0%"/>
    <numFmt numFmtId="167" formatCode="&quot;&quot;0"/>
    <numFmt numFmtId="168" formatCode="[$-F800]dddd\,\ mmmm\ dd\,\ yyyy"/>
    <numFmt numFmtId="169" formatCode="_ * #,##0.0_ ;_ * \-#,##0.0_ ;_ * &quot;-&quot;?_ ;_ @_ "/>
  </numFmts>
  <fonts count="53"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Arial"/>
      <family val="2"/>
    </font>
    <font>
      <b/>
      <u/>
      <sz val="11"/>
      <name val="Times New Roman"/>
      <family val="1"/>
    </font>
    <font>
      <b/>
      <u/>
      <sz val="11"/>
      <color indexed="8"/>
      <name val="Times New Roman"/>
      <family val="1"/>
    </font>
    <font>
      <sz val="11"/>
      <color theme="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"/>
      <family val="2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0.5"/>
      <color indexed="8"/>
      <name val="Times New Roman"/>
      <family val="1"/>
    </font>
    <font>
      <sz val="10.5"/>
      <color indexed="8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.5"/>
      <color theme="1"/>
      <name val="Times"/>
      <charset val="134"/>
    </font>
    <font>
      <sz val="10"/>
      <color theme="1"/>
      <name val="Times"/>
      <charset val="134"/>
    </font>
    <font>
      <b/>
      <sz val="10"/>
      <color theme="1"/>
      <name val="Times"/>
      <charset val="134"/>
    </font>
    <font>
      <sz val="10"/>
      <color indexed="8"/>
      <name val="Times"/>
      <charset val="134"/>
    </font>
    <font>
      <sz val="10"/>
      <name val="Times"/>
      <charset val="134"/>
    </font>
    <font>
      <sz val="10.5"/>
      <color theme="1"/>
      <name val="Times"/>
      <charset val="134"/>
    </font>
    <font>
      <sz val="10.5"/>
      <color indexed="8"/>
      <name val="Times"/>
      <charset val="134"/>
    </font>
    <font>
      <sz val="10.5"/>
      <name val="Times"/>
      <charset val="134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9"/>
      <color theme="1"/>
      <name val="Arial"/>
      <family val="2"/>
    </font>
    <font>
      <b/>
      <sz val="11"/>
      <name val="Times New Roman"/>
      <family val="1"/>
    </font>
    <font>
      <u/>
      <sz val="11"/>
      <name val="Times New Roman"/>
      <family val="1"/>
    </font>
    <font>
      <u/>
      <sz val="11"/>
      <color indexed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b/>
      <sz val="10"/>
      <name val="Times New Roman"/>
      <family val="1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u/>
      <sz val="10"/>
      <name val="Times New Roman"/>
      <charset val="134"/>
    </font>
    <font>
      <u/>
      <sz val="10"/>
      <color indexed="8"/>
      <name val="Times New Roman"/>
      <charset val="134"/>
    </font>
    <font>
      <u/>
      <sz val="10"/>
      <color theme="1"/>
      <name val="Times New Roman"/>
      <charset val="134"/>
    </font>
    <font>
      <u/>
      <sz val="10"/>
      <name val="Times New Roman"/>
      <family val="1"/>
    </font>
    <font>
      <u/>
      <sz val="10"/>
      <color indexed="8"/>
      <name val="Times New Roman"/>
      <family val="1"/>
    </font>
    <font>
      <u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</cellStyleXfs>
  <cellXfs count="48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left" vertical="center"/>
    </xf>
    <xf numFmtId="0" fontId="4" fillId="0" borderId="0" xfId="9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vertical="top"/>
    </xf>
    <xf numFmtId="49" fontId="4" fillId="0" borderId="0" xfId="9" applyNumberFormat="1" applyFont="1" applyFill="1" applyBorder="1" applyAlignment="1">
      <alignment horizontal="left" vertical="center"/>
    </xf>
    <xf numFmtId="9" fontId="3" fillId="0" borderId="0" xfId="7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right" vertical="top"/>
    </xf>
    <xf numFmtId="0" fontId="3" fillId="0" borderId="1" xfId="7" applyFont="1" applyFill="1" applyBorder="1" applyAlignment="1">
      <alignment horizontal="left" vertical="center" wrapText="1"/>
    </xf>
    <xf numFmtId="49" fontId="4" fillId="0" borderId="1" xfId="9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left" vertical="center" wrapText="1"/>
    </xf>
    <xf numFmtId="49" fontId="7" fillId="0" borderId="0" xfId="9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vertical="top"/>
    </xf>
    <xf numFmtId="164" fontId="8" fillId="0" borderId="0" xfId="1" applyNumberFormat="1" applyFont="1" applyFill="1" applyBorder="1" applyAlignment="1">
      <alignment horizontal="right" vertical="top"/>
    </xf>
    <xf numFmtId="0" fontId="3" fillId="0" borderId="0" xfId="9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43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vertical="top"/>
    </xf>
    <xf numFmtId="9" fontId="3" fillId="0" borderId="1" xfId="7" applyNumberFormat="1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/>
    </xf>
    <xf numFmtId="164" fontId="10" fillId="0" borderId="1" xfId="1" applyNumberFormat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right" vertical="top"/>
    </xf>
    <xf numFmtId="49" fontId="11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vertical="top"/>
    </xf>
    <xf numFmtId="0" fontId="4" fillId="0" borderId="0" xfId="9" applyFont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>
      <alignment horizontal="left"/>
    </xf>
    <xf numFmtId="164" fontId="4" fillId="0" borderId="0" xfId="1" applyNumberFormat="1" applyFont="1" applyBorder="1" applyAlignment="1">
      <alignment horizontal="left" vertical="center"/>
    </xf>
    <xf numFmtId="10" fontId="4" fillId="0" borderId="0" xfId="9" applyNumberFormat="1" applyFont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right" vertical="top"/>
    </xf>
    <xf numFmtId="0" fontId="4" fillId="0" borderId="1" xfId="9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horizontal="left" vertical="center"/>
    </xf>
    <xf numFmtId="0" fontId="15" fillId="0" borderId="0" xfId="7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left" vertical="center"/>
    </xf>
    <xf numFmtId="164" fontId="13" fillId="0" borderId="0" xfId="1" applyNumberFormat="1" applyFont="1" applyFill="1" applyBorder="1" applyAlignment="1">
      <alignment horizontal="left" vertical="center"/>
    </xf>
    <xf numFmtId="0" fontId="16" fillId="0" borderId="0" xfId="7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horizontal="left" vertical="center"/>
    </xf>
    <xf numFmtId="0" fontId="17" fillId="0" borderId="0" xfId="9" applyFont="1" applyFill="1" applyBorder="1" applyAlignment="1">
      <alignment horizontal="left" vertical="center"/>
    </xf>
    <xf numFmtId="164" fontId="17" fillId="0" borderId="0" xfId="1" applyNumberFormat="1" applyFont="1" applyFill="1" applyBorder="1" applyAlignment="1">
      <alignment horizontal="left" vertical="center"/>
    </xf>
    <xf numFmtId="0" fontId="16" fillId="0" borderId="0" xfId="7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49" fontId="18" fillId="0" borderId="0" xfId="9" applyNumberFormat="1" applyFont="1" applyFill="1" applyBorder="1" applyAlignment="1">
      <alignment horizontal="left" vertical="center"/>
    </xf>
    <xf numFmtId="9" fontId="16" fillId="0" borderId="0" xfId="7" applyNumberFormat="1" applyFont="1" applyFill="1" applyBorder="1" applyAlignment="1">
      <alignment horizontal="left" vertical="center" wrapText="1"/>
    </xf>
    <xf numFmtId="0" fontId="18" fillId="0" borderId="0" xfId="9" applyFont="1" applyFill="1" applyBorder="1" applyAlignment="1">
      <alignment horizontal="left" vertical="center"/>
    </xf>
    <xf numFmtId="49" fontId="17" fillId="0" borderId="2" xfId="9" applyNumberFormat="1" applyFont="1" applyFill="1" applyBorder="1" applyAlignment="1">
      <alignment horizontal="left" vertical="center"/>
    </xf>
    <xf numFmtId="164" fontId="17" fillId="0" borderId="2" xfId="1" applyNumberFormat="1" applyFont="1" applyFill="1" applyBorder="1" applyAlignment="1">
      <alignment horizontal="left" vertical="center"/>
    </xf>
    <xf numFmtId="164" fontId="13" fillId="0" borderId="2" xfId="1" applyNumberFormat="1" applyFont="1" applyFill="1" applyBorder="1" applyAlignment="1">
      <alignment horizontal="left" vertical="center"/>
    </xf>
    <xf numFmtId="49" fontId="17" fillId="0" borderId="0" xfId="9" applyNumberFormat="1" applyFont="1" applyFill="1" applyBorder="1" applyAlignment="1">
      <alignment horizontal="left" vertical="center"/>
    </xf>
    <xf numFmtId="0" fontId="15" fillId="0" borderId="0" xfId="7" applyFont="1" applyFill="1" applyBorder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/>
    </xf>
    <xf numFmtId="164" fontId="18" fillId="0" borderId="0" xfId="1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8" fillId="0" borderId="0" xfId="9" applyFont="1" applyBorder="1" applyAlignment="1">
      <alignment horizontal="left" vertical="center"/>
    </xf>
    <xf numFmtId="164" fontId="18" fillId="0" borderId="0" xfId="1" applyNumberFormat="1" applyFont="1" applyBorder="1" applyAlignment="1">
      <alignment horizontal="left" vertical="center"/>
    </xf>
    <xf numFmtId="165" fontId="13" fillId="0" borderId="0" xfId="0" applyNumberFormat="1" applyFont="1" applyBorder="1" applyAlignment="1">
      <alignment horizontal="left"/>
    </xf>
    <xf numFmtId="10" fontId="18" fillId="0" borderId="0" xfId="9" applyNumberFormat="1" applyFont="1" applyBorder="1" applyAlignment="1">
      <alignment horizontal="left" vertical="center"/>
    </xf>
    <xf numFmtId="0" fontId="17" fillId="0" borderId="2" xfId="9" applyFont="1" applyBorder="1" applyAlignment="1">
      <alignment horizontal="left" vertical="center"/>
    </xf>
    <xf numFmtId="164" fontId="17" fillId="0" borderId="2" xfId="1" applyNumberFormat="1" applyFont="1" applyBorder="1" applyAlignment="1">
      <alignment horizontal="left" vertical="center"/>
    </xf>
    <xf numFmtId="0" fontId="17" fillId="0" borderId="1" xfId="9" applyFont="1" applyBorder="1" applyAlignment="1">
      <alignment horizontal="left" vertical="center"/>
    </xf>
    <xf numFmtId="164" fontId="17" fillId="0" borderId="1" xfId="1" applyNumberFormat="1" applyFont="1" applyBorder="1" applyAlignment="1">
      <alignment horizontal="left" vertical="center"/>
    </xf>
    <xf numFmtId="164" fontId="17" fillId="0" borderId="1" xfId="1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4" fontId="14" fillId="0" borderId="0" xfId="1" applyNumberFormat="1" applyFont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10" fontId="14" fillId="0" borderId="0" xfId="2" applyNumberFormat="1" applyFont="1" applyFill="1" applyBorder="1" applyAlignment="1">
      <alignment horizontal="left" vertical="center"/>
    </xf>
    <xf numFmtId="164" fontId="13" fillId="0" borderId="1" xfId="1" applyNumberFormat="1" applyFont="1" applyBorder="1" applyAlignment="1">
      <alignment horizontal="left" vertical="center"/>
    </xf>
    <xf numFmtId="166" fontId="14" fillId="0" borderId="0" xfId="2" applyNumberFormat="1" applyFont="1" applyFill="1" applyBorder="1" applyAlignment="1">
      <alignment horizontal="left" vertical="center"/>
    </xf>
    <xf numFmtId="43" fontId="13" fillId="0" borderId="1" xfId="1" applyFont="1" applyBorder="1" applyAlignment="1">
      <alignment horizontal="left" vertical="center"/>
    </xf>
    <xf numFmtId="14" fontId="14" fillId="0" borderId="0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 wrapText="1"/>
    </xf>
    <xf numFmtId="167" fontId="9" fillId="0" borderId="0" xfId="9" applyNumberFormat="1" applyFont="1" applyFill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168" fontId="9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13" applyNumberFormat="1" applyFont="1" applyBorder="1" applyAlignment="1">
      <alignment vertical="top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7" applyNumberFormat="1" applyFont="1" applyBorder="1" applyAlignment="1">
      <alignment horizontal="left" vertical="center"/>
    </xf>
    <xf numFmtId="9" fontId="1" fillId="0" borderId="0" xfId="12" applyNumberFormat="1" applyFont="1" applyBorder="1" applyAlignment="1">
      <alignment horizontal="left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167" fontId="1" fillId="0" borderId="0" xfId="0" applyNumberFormat="1" applyFont="1" applyBorder="1" applyAlignment="1">
      <alignment horizontal="left" vertical="center"/>
    </xf>
    <xf numFmtId="0" fontId="1" fillId="0" borderId="0" xfId="0" applyFont="1"/>
    <xf numFmtId="164" fontId="20" fillId="0" borderId="3" xfId="1" applyNumberFormat="1" applyFont="1" applyBorder="1" applyAlignment="1">
      <alignment horizontal="left" vertical="center"/>
    </xf>
    <xf numFmtId="10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164" fontId="14" fillId="0" borderId="0" xfId="1" applyNumberFormat="1" applyFont="1" applyAlignment="1">
      <alignment horizontal="left"/>
    </xf>
    <xf numFmtId="164" fontId="14" fillId="0" borderId="0" xfId="1" applyNumberFormat="1" applyFont="1" applyFill="1" applyAlignment="1">
      <alignment horizontal="left"/>
    </xf>
    <xf numFmtId="49" fontId="14" fillId="0" borderId="0" xfId="0" applyNumberFormat="1" applyFont="1" applyBorder="1" applyAlignment="1">
      <alignment horizontal="left"/>
    </xf>
    <xf numFmtId="164" fontId="14" fillId="0" borderId="0" xfId="1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14" fontId="14" fillId="0" borderId="0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164" fontId="14" fillId="0" borderId="0" xfId="1" applyNumberFormat="1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164" fontId="14" fillId="0" borderId="4" xfId="1" applyNumberFormat="1" applyFont="1" applyBorder="1" applyAlignment="1">
      <alignment horizontal="left" vertical="center" wrapText="1"/>
    </xf>
    <xf numFmtId="164" fontId="14" fillId="0" borderId="4" xfId="1" applyNumberFormat="1" applyFont="1" applyBorder="1" applyAlignment="1">
      <alignment horizontal="left" vertical="center"/>
    </xf>
    <xf numFmtId="164" fontId="13" fillId="0" borderId="2" xfId="0" applyNumberFormat="1" applyFont="1" applyFill="1" applyBorder="1" applyAlignment="1">
      <alignment horizontal="left" vertical="center"/>
    </xf>
    <xf numFmtId="164" fontId="13" fillId="0" borderId="2" xfId="1" applyNumberFormat="1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left" vertical="center"/>
    </xf>
    <xf numFmtId="167" fontId="14" fillId="0" borderId="0" xfId="0" applyNumberFormat="1" applyFont="1" applyFill="1" applyBorder="1" applyAlignment="1">
      <alignment horizontal="left" vertical="center"/>
    </xf>
    <xf numFmtId="167" fontId="13" fillId="0" borderId="2" xfId="0" applyNumberFormat="1" applyFont="1" applyFill="1" applyBorder="1" applyAlignment="1">
      <alignment horizontal="left" vertical="center"/>
    </xf>
    <xf numFmtId="167" fontId="13" fillId="0" borderId="0" xfId="0" applyNumberFormat="1" applyFont="1" applyFill="1" applyBorder="1" applyAlignment="1">
      <alignment horizontal="left" vertical="center"/>
    </xf>
    <xf numFmtId="164" fontId="13" fillId="0" borderId="0" xfId="1" applyNumberFormat="1" applyFont="1" applyBorder="1" applyAlignment="1">
      <alignment horizontal="left" vertical="center"/>
    </xf>
    <xf numFmtId="165" fontId="14" fillId="0" borderId="0" xfId="0" applyNumberFormat="1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vertical="center"/>
    </xf>
    <xf numFmtId="0" fontId="14" fillId="0" borderId="0" xfId="0" applyFont="1"/>
    <xf numFmtId="164" fontId="14" fillId="0" borderId="0" xfId="1" applyNumberFormat="1" applyFont="1"/>
    <xf numFmtId="0" fontId="13" fillId="0" borderId="0" xfId="0" applyFont="1"/>
    <xf numFmtId="0" fontId="14" fillId="0" borderId="4" xfId="0" applyFont="1" applyBorder="1"/>
    <xf numFmtId="164" fontId="14" fillId="0" borderId="4" xfId="1" applyNumberFormat="1" applyFont="1" applyBorder="1" applyAlignment="1">
      <alignment wrapText="1"/>
    </xf>
    <xf numFmtId="0" fontId="14" fillId="0" borderId="4" xfId="0" applyFont="1" applyBorder="1" applyAlignment="1">
      <alignment horizontal="left"/>
    </xf>
    <xf numFmtId="164" fontId="14" fillId="0" borderId="4" xfId="1" applyNumberFormat="1" applyFont="1" applyBorder="1"/>
    <xf numFmtId="0" fontId="14" fillId="0" borderId="4" xfId="0" applyFont="1" applyBorder="1" applyAlignment="1">
      <alignment horizontal="left" indent="1"/>
    </xf>
    <xf numFmtId="164" fontId="13" fillId="0" borderId="1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left" vertical="center"/>
    </xf>
    <xf numFmtId="0" fontId="2" fillId="0" borderId="0" xfId="0" applyFont="1"/>
    <xf numFmtId="164" fontId="2" fillId="0" borderId="0" xfId="1" applyNumberFormat="1" applyFont="1"/>
    <xf numFmtId="0" fontId="2" fillId="0" borderId="4" xfId="0" applyFont="1" applyBorder="1"/>
    <xf numFmtId="164" fontId="2" fillId="0" borderId="4" xfId="1" applyNumberFormat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 applyAlignment="1">
      <alignment horizontal="left" indent="2"/>
    </xf>
    <xf numFmtId="165" fontId="14" fillId="0" borderId="0" xfId="0" applyNumberFormat="1" applyFont="1" applyBorder="1" applyAlignment="1">
      <alignment horizontal="left"/>
    </xf>
    <xf numFmtId="164" fontId="13" fillId="0" borderId="1" xfId="1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49" fontId="1" fillId="0" borderId="0" xfId="7" applyNumberFormat="1" applyFont="1" applyBorder="1" applyAlignment="1">
      <alignment horizontal="left" vertical="center"/>
    </xf>
    <xf numFmtId="164" fontId="1" fillId="0" borderId="0" xfId="1" applyNumberFormat="1" applyFont="1" applyFill="1" applyBorder="1" applyAlignment="1" applyProtection="1">
      <alignment horizontal="left" vertical="center"/>
    </xf>
    <xf numFmtId="0" fontId="1" fillId="0" borderId="0" xfId="7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66" fontId="1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/>
    </xf>
    <xf numFmtId="49" fontId="25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14" applyNumberFormat="1" applyFont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49" fontId="22" fillId="0" borderId="0" xfId="6" applyNumberFormat="1" applyFont="1" applyBorder="1" applyAlignment="1">
      <alignment horizontal="left" vertical="center"/>
    </xf>
    <xf numFmtId="167" fontId="24" fillId="0" borderId="0" xfId="9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1" fillId="0" borderId="0" xfId="5" applyNumberFormat="1" applyFont="1" applyBorder="1" applyAlignment="1">
      <alignment horizontal="left" vertical="center"/>
    </xf>
    <xf numFmtId="43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14" fontId="22" fillId="0" borderId="0" xfId="0" applyNumberFormat="1" applyFont="1" applyBorder="1" applyAlignment="1">
      <alignment horizontal="left" vertical="center"/>
    </xf>
    <xf numFmtId="164" fontId="22" fillId="0" borderId="0" xfId="1" applyNumberFormat="1" applyFont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/>
    </xf>
    <xf numFmtId="10" fontId="22" fillId="0" borderId="0" xfId="0" applyNumberFormat="1" applyFont="1" applyBorder="1" applyAlignment="1">
      <alignment horizontal="left" vertical="center"/>
    </xf>
    <xf numFmtId="168" fontId="24" fillId="0" borderId="0" xfId="0" applyNumberFormat="1" applyFont="1" applyFill="1" applyBorder="1" applyAlignment="1">
      <alignment horizontal="left" vertical="center"/>
    </xf>
    <xf numFmtId="49" fontId="9" fillId="0" borderId="0" xfId="7" applyNumberFormat="1" applyFont="1" applyFill="1" applyBorder="1" applyAlignment="1">
      <alignment horizontal="left" vertical="center"/>
    </xf>
    <xf numFmtId="164" fontId="1" fillId="0" borderId="0" xfId="8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164" fontId="14" fillId="0" borderId="0" xfId="1" applyNumberFormat="1" applyFont="1" applyFill="1" applyAlignment="1">
      <alignment horizontal="left" vertical="center"/>
    </xf>
    <xf numFmtId="49" fontId="21" fillId="0" borderId="0" xfId="0" applyNumberFormat="1" applyFont="1" applyBorder="1" applyAlignment="1">
      <alignment horizontal="left" vertical="center"/>
    </xf>
    <xf numFmtId="164" fontId="21" fillId="0" borderId="0" xfId="1" applyNumberFormat="1" applyFont="1" applyBorder="1" applyAlignment="1">
      <alignment horizontal="left" vertical="center"/>
    </xf>
    <xf numFmtId="164" fontId="21" fillId="0" borderId="0" xfId="1" applyNumberFormat="1" applyFont="1" applyFill="1" applyBorder="1" applyAlignment="1">
      <alignment horizontal="left" vertical="center"/>
    </xf>
    <xf numFmtId="10" fontId="14" fillId="0" borderId="0" xfId="0" applyNumberFormat="1" applyFont="1" applyAlignment="1">
      <alignment horizontal="left" vertical="center"/>
    </xf>
    <xf numFmtId="10" fontId="13" fillId="0" borderId="0" xfId="0" applyNumberFormat="1" applyFont="1" applyAlignment="1">
      <alignment horizontal="left" vertical="center"/>
    </xf>
    <xf numFmtId="164" fontId="13" fillId="0" borderId="0" xfId="1" applyNumberFormat="1" applyFont="1" applyAlignment="1">
      <alignment horizontal="left" vertical="center"/>
    </xf>
    <xf numFmtId="14" fontId="26" fillId="0" borderId="0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164" fontId="26" fillId="0" borderId="0" xfId="1" applyNumberFormat="1" applyFont="1" applyBorder="1" applyAlignment="1">
      <alignment horizontal="left" vertical="center"/>
    </xf>
    <xf numFmtId="166" fontId="26" fillId="0" borderId="0" xfId="0" applyNumberFormat="1" applyFont="1" applyBorder="1" applyAlignment="1">
      <alignment horizontal="left" vertical="center"/>
    </xf>
    <xf numFmtId="14" fontId="14" fillId="0" borderId="0" xfId="15" applyNumberFormat="1" applyFont="1" applyBorder="1" applyAlignment="1">
      <alignment horizontal="left" vertical="center"/>
    </xf>
    <xf numFmtId="49" fontId="14" fillId="0" borderId="0" xfId="14" applyNumberFormat="1" applyFont="1" applyBorder="1" applyAlignment="1">
      <alignment horizontal="left" vertical="center"/>
    </xf>
    <xf numFmtId="49" fontId="14" fillId="0" borderId="0" xfId="13" applyNumberFormat="1" applyFont="1" applyBorder="1" applyAlignment="1">
      <alignment vertical="top"/>
    </xf>
    <xf numFmtId="164" fontId="14" fillId="0" borderId="0" xfId="8" applyNumberFormat="1" applyFont="1" applyFill="1" applyBorder="1" applyAlignment="1">
      <alignment horizontal="left" vertical="center"/>
    </xf>
    <xf numFmtId="49" fontId="14" fillId="2" borderId="0" xfId="14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49" fontId="26" fillId="0" borderId="0" xfId="7" applyNumberFormat="1" applyFont="1" applyBorder="1" applyAlignment="1">
      <alignment horizontal="left" vertical="center"/>
    </xf>
    <xf numFmtId="49" fontId="28" fillId="0" borderId="0" xfId="0" applyNumberFormat="1" applyFont="1" applyFill="1" applyBorder="1" applyAlignment="1" applyProtection="1">
      <alignment horizontal="left" vertical="center"/>
      <protection locked="0"/>
    </xf>
    <xf numFmtId="164" fontId="21" fillId="0" borderId="2" xfId="1" applyNumberFormat="1" applyFont="1" applyBorder="1" applyAlignment="1">
      <alignment horizontal="left" vertical="center"/>
    </xf>
    <xf numFmtId="166" fontId="21" fillId="0" borderId="2" xfId="0" applyNumberFormat="1" applyFont="1" applyBorder="1" applyAlignment="1">
      <alignment horizontal="left" vertical="center"/>
    </xf>
    <xf numFmtId="10" fontId="26" fillId="0" borderId="0" xfId="0" applyNumberFormat="1" applyFont="1" applyBorder="1" applyAlignment="1">
      <alignment horizontal="left" vertical="center"/>
    </xf>
    <xf numFmtId="10" fontId="21" fillId="0" borderId="2" xfId="0" applyNumberFormat="1" applyFont="1" applyBorder="1" applyAlignment="1">
      <alignment horizontal="left" vertical="center"/>
    </xf>
    <xf numFmtId="49" fontId="26" fillId="0" borderId="0" xfId="6" applyNumberFormat="1" applyFont="1" applyBorder="1" applyAlignment="1">
      <alignment horizontal="left" vertical="center"/>
    </xf>
    <xf numFmtId="167" fontId="27" fillId="0" borderId="0" xfId="9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168" fontId="27" fillId="0" borderId="0" xfId="0" applyNumberFormat="1" applyFont="1" applyFill="1" applyBorder="1" applyAlignment="1">
      <alignment horizontal="left" vertical="center"/>
    </xf>
    <xf numFmtId="49" fontId="26" fillId="0" borderId="0" xfId="10" applyNumberFormat="1" applyFont="1" applyFill="1" applyBorder="1" applyAlignment="1">
      <alignment horizontal="left" vertical="center"/>
    </xf>
    <xf numFmtId="167" fontId="26" fillId="0" borderId="0" xfId="0" applyNumberFormat="1" applyFont="1" applyBorder="1" applyAlignment="1">
      <alignment horizontal="left" vertical="center"/>
    </xf>
    <xf numFmtId="167" fontId="21" fillId="0" borderId="2" xfId="0" applyNumberFormat="1" applyFont="1" applyBorder="1" applyAlignment="1">
      <alignment horizontal="left" vertical="center"/>
    </xf>
    <xf numFmtId="165" fontId="26" fillId="0" borderId="0" xfId="0" applyNumberFormat="1" applyFont="1" applyBorder="1" applyAlignment="1">
      <alignment horizontal="left" vertical="center"/>
    </xf>
    <xf numFmtId="165" fontId="21" fillId="0" borderId="1" xfId="0" applyNumberFormat="1" applyFont="1" applyBorder="1" applyAlignment="1">
      <alignment horizontal="left" vertical="center"/>
    </xf>
    <xf numFmtId="164" fontId="21" fillId="0" borderId="1" xfId="1" applyNumberFormat="1" applyFont="1" applyBorder="1" applyAlignment="1">
      <alignment horizontal="left" vertical="center"/>
    </xf>
    <xf numFmtId="49" fontId="14" fillId="0" borderId="0" xfId="7" applyNumberFormat="1" applyFont="1" applyBorder="1" applyAlignment="1">
      <alignment horizontal="left" vertical="center"/>
    </xf>
    <xf numFmtId="164" fontId="14" fillId="0" borderId="0" xfId="1" applyNumberFormat="1" applyFont="1" applyFill="1" applyBorder="1" applyAlignment="1" applyProtection="1">
      <alignment horizontal="left" vertical="center"/>
    </xf>
    <xf numFmtId="0" fontId="14" fillId="0" borderId="0" xfId="7" applyFont="1" applyAlignment="1">
      <alignment horizontal="left" vertical="center"/>
    </xf>
    <xf numFmtId="0" fontId="14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left" vertical="center"/>
    </xf>
    <xf numFmtId="166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67" fontId="14" fillId="0" borderId="0" xfId="0" applyNumberFormat="1" applyFont="1" applyFill="1" applyAlignment="1">
      <alignment horizontal="left" vertical="center"/>
    </xf>
    <xf numFmtId="49" fontId="14" fillId="0" borderId="0" xfId="6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14" fontId="14" fillId="0" borderId="0" xfId="4" applyNumberFormat="1" applyFont="1" applyBorder="1" applyAlignment="1">
      <alignment horizontal="left" vertical="center"/>
    </xf>
    <xf numFmtId="49" fontId="14" fillId="0" borderId="0" xfId="5" applyNumberFormat="1" applyFont="1" applyBorder="1" applyAlignment="1">
      <alignment horizontal="left" vertical="center"/>
    </xf>
    <xf numFmtId="43" fontId="14" fillId="0" borderId="0" xfId="0" applyNumberFormat="1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9" fontId="14" fillId="0" borderId="0" xfId="10" applyNumberFormat="1" applyFont="1" applyFill="1" applyBorder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/>
    <xf numFmtId="49" fontId="20" fillId="0" borderId="0" xfId="0" applyNumberFormat="1" applyFont="1" applyBorder="1" applyAlignment="1">
      <alignment horizontal="left" vertical="center"/>
    </xf>
    <xf numFmtId="164" fontId="20" fillId="0" borderId="0" xfId="1" applyNumberFormat="1" applyFont="1" applyBorder="1" applyAlignment="1">
      <alignment horizontal="left" vertical="center"/>
    </xf>
    <xf numFmtId="9" fontId="1" fillId="0" borderId="0" xfId="1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49" fontId="1" fillId="0" borderId="0" xfId="6" applyNumberFormat="1" applyFont="1" applyBorder="1" applyAlignment="1">
      <alignment horizontal="left" vertical="center"/>
    </xf>
    <xf numFmtId="9" fontId="1" fillId="0" borderId="0" xfId="0" applyNumberFormat="1" applyFont="1" applyBorder="1" applyAlignment="1">
      <alignment horizontal="left" vertical="center"/>
    </xf>
    <xf numFmtId="14" fontId="1" fillId="0" borderId="0" xfId="7" applyNumberFormat="1" applyFont="1" applyBorder="1" applyAlignment="1">
      <alignment horizontal="left" vertical="center"/>
    </xf>
    <xf numFmtId="10" fontId="1" fillId="0" borderId="0" xfId="6" applyNumberFormat="1" applyFont="1" applyBorder="1" applyAlignment="1">
      <alignment horizontal="left" vertical="center"/>
    </xf>
    <xf numFmtId="169" fontId="1" fillId="0" borderId="0" xfId="0" applyNumberFormat="1" applyFont="1" applyBorder="1" applyAlignment="1">
      <alignment horizontal="left" vertical="center"/>
    </xf>
    <xf numFmtId="166" fontId="1" fillId="0" borderId="0" xfId="7" applyNumberFormat="1" applyFont="1" applyBorder="1" applyAlignment="1">
      <alignment horizontal="left" vertical="center"/>
    </xf>
    <xf numFmtId="49" fontId="1" fillId="0" borderId="0" xfId="10" applyNumberFormat="1" applyFont="1" applyFill="1" applyBorder="1" applyAlignment="1">
      <alignment horizontal="left" vertical="center"/>
    </xf>
    <xf numFmtId="10" fontId="1" fillId="0" borderId="0" xfId="10" applyNumberFormat="1" applyFont="1" applyFill="1" applyBorder="1" applyAlignment="1">
      <alignment horizontal="left" vertical="center"/>
    </xf>
    <xf numFmtId="10" fontId="1" fillId="0" borderId="0" xfId="7" applyNumberFormat="1" applyFont="1" applyFill="1" applyBorder="1" applyAlignment="1">
      <alignment horizontal="left" vertical="center"/>
    </xf>
    <xf numFmtId="164" fontId="20" fillId="0" borderId="0" xfId="0" applyNumberFormat="1" applyFont="1" applyBorder="1"/>
    <xf numFmtId="164" fontId="1" fillId="0" borderId="0" xfId="0" applyNumberFormat="1" applyFont="1" applyBorder="1"/>
    <xf numFmtId="49" fontId="13" fillId="0" borderId="0" xfId="7" applyNumberFormat="1" applyFont="1" applyBorder="1" applyAlignment="1">
      <alignment horizontal="left" vertical="center"/>
    </xf>
    <xf numFmtId="14" fontId="14" fillId="0" borderId="0" xfId="7" applyNumberFormat="1" applyFont="1" applyBorder="1" applyAlignment="1">
      <alignment horizontal="left" vertical="center"/>
    </xf>
    <xf numFmtId="166" fontId="14" fillId="0" borderId="0" xfId="7" applyNumberFormat="1" applyFont="1" applyBorder="1" applyAlignment="1">
      <alignment horizontal="left" vertical="center"/>
    </xf>
    <xf numFmtId="14" fontId="14" fillId="0" borderId="0" xfId="7" applyNumberFormat="1" applyFont="1" applyFill="1" applyBorder="1" applyAlignment="1">
      <alignment horizontal="left" vertical="center"/>
    </xf>
    <xf numFmtId="10" fontId="14" fillId="0" borderId="0" xfId="7" applyNumberFormat="1" applyFont="1" applyFill="1" applyBorder="1" applyAlignment="1">
      <alignment horizontal="left" vertical="center"/>
    </xf>
    <xf numFmtId="167" fontId="14" fillId="0" borderId="0" xfId="7" applyNumberFormat="1" applyFont="1" applyBorder="1" applyAlignment="1">
      <alignment horizontal="left" vertical="center"/>
    </xf>
    <xf numFmtId="167" fontId="13" fillId="0" borderId="2" xfId="7" applyNumberFormat="1" applyFont="1" applyBorder="1" applyAlignment="1">
      <alignment horizontal="left" vertical="center"/>
    </xf>
    <xf numFmtId="165" fontId="14" fillId="0" borderId="0" xfId="7" applyNumberFormat="1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14" fontId="14" fillId="0" borderId="0" xfId="6" applyNumberFormat="1" applyFont="1" applyBorder="1" applyAlignment="1">
      <alignment horizontal="left" vertical="center"/>
    </xf>
    <xf numFmtId="10" fontId="14" fillId="0" borderId="0" xfId="6" applyNumberFormat="1" applyFont="1" applyBorder="1" applyAlignment="1">
      <alignment horizontal="left" vertical="center"/>
    </xf>
    <xf numFmtId="0" fontId="14" fillId="0" borderId="0" xfId="10" applyFont="1" applyAlignment="1">
      <alignment horizontal="left" vertical="center"/>
    </xf>
    <xf numFmtId="14" fontId="14" fillId="0" borderId="0" xfId="10" applyNumberFormat="1" applyFont="1" applyFill="1" applyBorder="1" applyAlignment="1">
      <alignment horizontal="left" vertical="center"/>
    </xf>
    <xf numFmtId="10" fontId="14" fillId="0" borderId="0" xfId="10" applyNumberFormat="1" applyFont="1" applyFill="1" applyBorder="1" applyAlignment="1">
      <alignment horizontal="left" vertical="center"/>
    </xf>
    <xf numFmtId="167" fontId="14" fillId="0" borderId="0" xfId="10" applyNumberFormat="1" applyFont="1" applyFill="1" applyBorder="1" applyAlignment="1">
      <alignment horizontal="left" vertical="center"/>
    </xf>
    <xf numFmtId="0" fontId="13" fillId="0" borderId="2" xfId="10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9" fontId="14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9" fontId="14" fillId="0" borderId="0" xfId="1" applyNumberFormat="1" applyFont="1" applyBorder="1" applyAlignment="1">
      <alignment horizontal="left" vertical="center"/>
    </xf>
    <xf numFmtId="164" fontId="26" fillId="0" borderId="0" xfId="1" applyNumberFormat="1" applyFont="1" applyAlignment="1">
      <alignment horizontal="left" vertical="center"/>
    </xf>
    <xf numFmtId="10" fontId="14" fillId="0" borderId="0" xfId="0" quotePrefix="1" applyNumberFormat="1" applyFont="1" applyAlignment="1">
      <alignment horizontal="left" vertical="center"/>
    </xf>
    <xf numFmtId="10" fontId="1" fillId="0" borderId="0" xfId="0" quotePrefix="1" applyNumberFormat="1" applyFont="1" applyBorder="1" applyAlignment="1">
      <alignment horizontal="left" vertical="center"/>
    </xf>
    <xf numFmtId="9" fontId="16" fillId="0" borderId="0" xfId="7" quotePrefix="1" applyNumberFormat="1" applyFont="1" applyFill="1" applyBorder="1" applyAlignment="1">
      <alignment horizontal="left" vertical="center" wrapText="1"/>
    </xf>
    <xf numFmtId="0" fontId="18" fillId="0" borderId="0" xfId="9" quotePrefix="1" applyFont="1" applyBorder="1" applyAlignment="1">
      <alignment horizontal="left" vertical="center"/>
    </xf>
    <xf numFmtId="9" fontId="3" fillId="0" borderId="0" xfId="7" quotePrefix="1" applyNumberFormat="1" applyFont="1" applyFill="1" applyBorder="1" applyAlignment="1">
      <alignment horizontal="left" vertical="center" wrapText="1"/>
    </xf>
    <xf numFmtId="0" fontId="4" fillId="0" borderId="0" xfId="9" quotePrefix="1" applyFont="1" applyBorder="1" applyAlignment="1">
      <alignment horizontal="left" vertical="center"/>
    </xf>
    <xf numFmtId="166" fontId="3" fillId="0" borderId="0" xfId="7" quotePrefix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/>
    </xf>
    <xf numFmtId="9" fontId="32" fillId="0" borderId="0" xfId="7" quotePrefix="1" applyNumberFormat="1" applyFont="1" applyFill="1" applyBorder="1" applyAlignment="1">
      <alignment horizontal="left" vertical="center" wrapText="1"/>
    </xf>
    <xf numFmtId="9" fontId="4" fillId="0" borderId="0" xfId="9" applyNumberFormat="1" applyFont="1" applyBorder="1" applyAlignment="1">
      <alignment horizontal="left" vertical="center"/>
    </xf>
    <xf numFmtId="49" fontId="33" fillId="0" borderId="0" xfId="0" applyNumberFormat="1" applyFont="1" applyAlignment="1">
      <alignment vertical="top"/>
    </xf>
    <xf numFmtId="49" fontId="33" fillId="0" borderId="0" xfId="0" applyNumberFormat="1" applyFont="1" applyFill="1" applyAlignment="1">
      <alignment vertical="top"/>
    </xf>
    <xf numFmtId="9" fontId="4" fillId="0" borderId="0" xfId="9" applyNumberFormat="1" applyFont="1" applyFill="1" applyBorder="1" applyAlignment="1">
      <alignment horizontal="left" vertical="center"/>
    </xf>
    <xf numFmtId="0" fontId="35" fillId="0" borderId="0" xfId="7" applyFont="1" applyFill="1" applyBorder="1" applyAlignment="1">
      <alignment horizontal="left" vertical="center" wrapText="1"/>
    </xf>
    <xf numFmtId="49" fontId="36" fillId="0" borderId="0" xfId="9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vertical="top"/>
    </xf>
    <xf numFmtId="164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Border="1" applyAlignment="1">
      <alignment vertical="top"/>
    </xf>
    <xf numFmtId="49" fontId="11" fillId="0" borderId="0" xfId="0" applyNumberFormat="1" applyFont="1" applyBorder="1" applyAlignment="1">
      <alignment vertical="top"/>
    </xf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horizontal="right" vertical="top"/>
    </xf>
    <xf numFmtId="0" fontId="34" fillId="2" borderId="0" xfId="7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vertical="top"/>
    </xf>
    <xf numFmtId="49" fontId="4" fillId="2" borderId="0" xfId="9" applyNumberFormat="1" applyFont="1" applyFill="1" applyBorder="1" applyAlignment="1">
      <alignment horizontal="left" vertical="center"/>
    </xf>
    <xf numFmtId="164" fontId="8" fillId="2" borderId="0" xfId="1" applyNumberFormat="1" applyFont="1" applyFill="1" applyBorder="1" applyAlignment="1">
      <alignment horizontal="right" vertical="top"/>
    </xf>
    <xf numFmtId="49" fontId="11" fillId="2" borderId="0" xfId="0" applyNumberFormat="1" applyFont="1" applyFill="1" applyBorder="1" applyAlignment="1">
      <alignment horizontal="left" vertical="center"/>
    </xf>
    <xf numFmtId="49" fontId="12" fillId="2" borderId="0" xfId="0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horizontal="left" vertical="center"/>
    </xf>
    <xf numFmtId="0" fontId="4" fillId="2" borderId="0" xfId="9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vertical="top"/>
    </xf>
    <xf numFmtId="49" fontId="33" fillId="2" borderId="0" xfId="0" applyNumberFormat="1" applyFont="1" applyFill="1" applyAlignment="1">
      <alignment vertical="top"/>
    </xf>
    <xf numFmtId="10" fontId="4" fillId="2" borderId="0" xfId="9" applyNumberFormat="1" applyFont="1" applyFill="1" applyBorder="1" applyAlignment="1">
      <alignment horizontal="left" vertical="center"/>
    </xf>
    <xf numFmtId="0" fontId="3" fillId="2" borderId="0" xfId="7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top"/>
    </xf>
    <xf numFmtId="49" fontId="4" fillId="2" borderId="1" xfId="9" applyNumberFormat="1" applyFont="1" applyFill="1" applyBorder="1" applyAlignment="1">
      <alignment horizontal="left" vertical="center"/>
    </xf>
    <xf numFmtId="164" fontId="8" fillId="2" borderId="1" xfId="1" applyNumberFormat="1" applyFont="1" applyFill="1" applyBorder="1" applyAlignment="1">
      <alignment horizontal="right" vertical="top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7" fontId="9" fillId="0" borderId="0" xfId="9" applyNumberFormat="1" applyFont="1" applyAlignment="1">
      <alignment horizontal="left" vertical="center"/>
    </xf>
    <xf numFmtId="49" fontId="1" fillId="0" borderId="0" xfId="6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9" fillId="0" borderId="0" xfId="7" applyNumberFormat="1" applyFont="1" applyAlignment="1">
      <alignment horizontal="left" vertical="center"/>
    </xf>
    <xf numFmtId="49" fontId="1" fillId="0" borderId="0" xfId="7" applyNumberFormat="1" applyFont="1" applyAlignment="1">
      <alignment horizontal="left" vertical="center"/>
    </xf>
    <xf numFmtId="49" fontId="1" fillId="0" borderId="0" xfId="10" applyNumberFormat="1" applyFont="1" applyAlignment="1">
      <alignment horizontal="left" vertical="center"/>
    </xf>
    <xf numFmtId="49" fontId="19" fillId="0" borderId="0" xfId="0" applyNumberFormat="1" applyFont="1" applyAlignment="1" applyProtection="1">
      <alignment horizontal="left" vertical="center"/>
      <protection locked="0"/>
    </xf>
    <xf numFmtId="166" fontId="3" fillId="2" borderId="0" xfId="7" quotePrefix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/>
    </xf>
    <xf numFmtId="164" fontId="5" fillId="2" borderId="0" xfId="1" applyNumberFormat="1" applyFont="1" applyFill="1" applyBorder="1" applyAlignment="1">
      <alignment horizontal="right" vertical="top"/>
    </xf>
    <xf numFmtId="49" fontId="2" fillId="2" borderId="0" xfId="0" applyNumberFormat="1" applyFont="1" applyFill="1" applyAlignment="1">
      <alignment vertical="top"/>
    </xf>
    <xf numFmtId="167" fontId="2" fillId="0" borderId="0" xfId="0" applyNumberFormat="1" applyFont="1" applyFill="1" applyAlignment="1">
      <alignment horizontal="right" vertical="top"/>
    </xf>
    <xf numFmtId="49" fontId="2" fillId="0" borderId="1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vertical="top"/>
    </xf>
    <xf numFmtId="164" fontId="2" fillId="3" borderId="0" xfId="1" applyNumberFormat="1" applyFont="1" applyFill="1" applyBorder="1" applyAlignment="1">
      <alignment horizontal="right" vertical="top"/>
    </xf>
    <xf numFmtId="164" fontId="3" fillId="0" borderId="0" xfId="1" quotePrefix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horizontal="left" vertical="center"/>
    </xf>
    <xf numFmtId="49" fontId="37" fillId="0" borderId="0" xfId="0" applyNumberFormat="1" applyFont="1" applyAlignment="1">
      <alignment vertical="top"/>
    </xf>
    <xf numFmtId="0" fontId="38" fillId="0" borderId="0" xfId="0" applyFont="1" applyAlignment="1">
      <alignment horizontal="left" vertical="center"/>
    </xf>
    <xf numFmtId="0" fontId="38" fillId="0" borderId="0" xfId="0" applyFont="1"/>
    <xf numFmtId="0" fontId="39" fillId="0" borderId="0" xfId="7" applyFont="1" applyAlignment="1">
      <alignment horizontal="left" vertical="center"/>
    </xf>
    <xf numFmtId="164" fontId="39" fillId="0" borderId="0" xfId="1" applyNumberFormat="1" applyFont="1" applyFill="1" applyBorder="1" applyAlignment="1">
      <alignment horizontal="left" vertical="center"/>
    </xf>
    <xf numFmtId="164" fontId="38" fillId="0" borderId="0" xfId="1" applyNumberFormat="1" applyFont="1" applyAlignment="1">
      <alignment horizontal="left" vertical="center"/>
    </xf>
    <xf numFmtId="0" fontId="40" fillId="0" borderId="0" xfId="7" applyFont="1" applyAlignment="1">
      <alignment horizontal="left" vertical="center"/>
    </xf>
    <xf numFmtId="0" fontId="41" fillId="0" borderId="0" xfId="7" applyFont="1" applyAlignment="1">
      <alignment horizontal="left" vertical="center"/>
    </xf>
    <xf numFmtId="164" fontId="41" fillId="0" borderId="0" xfId="1" applyNumberFormat="1" applyFont="1" applyFill="1" applyBorder="1" applyAlignment="1">
      <alignment horizontal="left" vertical="center"/>
    </xf>
    <xf numFmtId="0" fontId="42" fillId="0" borderId="0" xfId="0" applyFont="1"/>
    <xf numFmtId="0" fontId="43" fillId="0" borderId="0" xfId="9" applyFont="1" applyAlignment="1">
      <alignment horizontal="left" vertical="center"/>
    </xf>
    <xf numFmtId="164" fontId="43" fillId="0" borderId="0" xfId="1" applyNumberFormat="1" applyFont="1" applyFill="1" applyBorder="1" applyAlignment="1">
      <alignment horizontal="left" vertical="center"/>
    </xf>
    <xf numFmtId="49" fontId="42" fillId="0" borderId="0" xfId="0" applyNumberFormat="1" applyFont="1" applyAlignment="1">
      <alignment vertical="top"/>
    </xf>
    <xf numFmtId="166" fontId="41" fillId="0" borderId="0" xfId="7" quotePrefix="1" applyNumberFormat="1" applyFont="1" applyAlignment="1">
      <alignment horizontal="left" vertical="center" wrapText="1"/>
    </xf>
    <xf numFmtId="164" fontId="42" fillId="0" borderId="0" xfId="1" applyNumberFormat="1" applyFont="1" applyFill="1" applyBorder="1" applyAlignment="1">
      <alignment horizontal="right" vertical="top"/>
    </xf>
    <xf numFmtId="0" fontId="41" fillId="0" borderId="0" xfId="7" applyFont="1" applyAlignment="1">
      <alignment horizontal="left" vertical="center" wrapText="1"/>
    </xf>
    <xf numFmtId="49" fontId="1" fillId="0" borderId="0" xfId="0" applyNumberFormat="1" applyFont="1" applyAlignment="1">
      <alignment vertical="top"/>
    </xf>
    <xf numFmtId="0" fontId="39" fillId="0" borderId="1" xfId="7" applyFont="1" applyBorder="1" applyAlignment="1">
      <alignment horizontal="left" vertical="center" wrapText="1"/>
    </xf>
    <xf numFmtId="49" fontId="44" fillId="0" borderId="1" xfId="9" applyNumberFormat="1" applyFont="1" applyBorder="1" applyAlignment="1">
      <alignment horizontal="left" vertical="center"/>
    </xf>
    <xf numFmtId="164" fontId="44" fillId="0" borderId="1" xfId="1" applyNumberFormat="1" applyFont="1" applyFill="1" applyBorder="1" applyAlignment="1">
      <alignment horizontal="left" vertical="center"/>
    </xf>
    <xf numFmtId="49" fontId="43" fillId="0" borderId="0" xfId="9" applyNumberFormat="1" applyFont="1" applyAlignment="1">
      <alignment horizontal="left" vertical="center"/>
    </xf>
    <xf numFmtId="164" fontId="42" fillId="0" borderId="0" xfId="1" applyNumberFormat="1" applyFont="1" applyFill="1" applyBorder="1" applyAlignment="1">
      <alignment horizontal="left" vertical="center"/>
    </xf>
    <xf numFmtId="0" fontId="45" fillId="0" borderId="0" xfId="7" applyFont="1" applyAlignment="1">
      <alignment horizontal="left" vertical="center" wrapText="1"/>
    </xf>
    <xf numFmtId="49" fontId="46" fillId="0" borderId="0" xfId="9" applyNumberFormat="1" applyFont="1" applyAlignment="1">
      <alignment horizontal="left" vertical="center"/>
    </xf>
    <xf numFmtId="9" fontId="41" fillId="0" borderId="0" xfId="7" quotePrefix="1" applyNumberFormat="1" applyFont="1" applyAlignment="1">
      <alignment horizontal="left" vertical="center" wrapText="1"/>
    </xf>
    <xf numFmtId="164" fontId="42" fillId="0" borderId="0" xfId="1" applyNumberFormat="1" applyFont="1" applyAlignment="1">
      <alignment horizontal="right" vertical="top"/>
    </xf>
    <xf numFmtId="164" fontId="37" fillId="0" borderId="0" xfId="1" applyNumberFormat="1" applyFont="1" applyAlignment="1">
      <alignment horizontal="right" vertical="top"/>
    </xf>
    <xf numFmtId="49" fontId="38" fillId="0" borderId="1" xfId="0" applyNumberFormat="1" applyFont="1" applyBorder="1" applyAlignment="1">
      <alignment vertical="top"/>
    </xf>
    <xf numFmtId="9" fontId="39" fillId="0" borderId="1" xfId="7" applyNumberFormat="1" applyFont="1" applyBorder="1" applyAlignment="1">
      <alignment horizontal="left" vertical="center" wrapText="1"/>
    </xf>
    <xf numFmtId="0" fontId="44" fillId="0" borderId="1" xfId="9" applyFont="1" applyBorder="1" applyAlignment="1">
      <alignment horizontal="left" vertical="center"/>
    </xf>
    <xf numFmtId="164" fontId="38" fillId="0" borderId="1" xfId="1" applyNumberFormat="1" applyFont="1" applyFill="1" applyBorder="1" applyAlignment="1">
      <alignment horizontal="right" vertical="top"/>
    </xf>
    <xf numFmtId="165" fontId="38" fillId="0" borderId="0" xfId="0" applyNumberFormat="1" applyFont="1"/>
    <xf numFmtId="9" fontId="41" fillId="0" borderId="0" xfId="7" applyNumberFormat="1" applyFont="1" applyAlignment="1">
      <alignment horizontal="left" vertical="center" wrapText="1"/>
    </xf>
    <xf numFmtId="165" fontId="42" fillId="0" borderId="0" xfId="0" applyNumberFormat="1" applyFont="1"/>
    <xf numFmtId="49" fontId="47" fillId="0" borderId="0" xfId="0" applyNumberFormat="1" applyFont="1" applyAlignment="1">
      <alignment horizontal="left" vertical="center"/>
    </xf>
    <xf numFmtId="49" fontId="47" fillId="0" borderId="0" xfId="0" applyNumberFormat="1" applyFont="1" applyAlignment="1">
      <alignment vertical="top"/>
    </xf>
    <xf numFmtId="9" fontId="43" fillId="0" borderId="0" xfId="9" applyNumberFormat="1" applyFont="1" applyAlignment="1">
      <alignment horizontal="left" vertical="center"/>
    </xf>
    <xf numFmtId="164" fontId="42" fillId="3" borderId="0" xfId="1" applyNumberFormat="1" applyFont="1" applyFill="1" applyBorder="1" applyAlignment="1">
      <alignment horizontal="right" vertical="top"/>
    </xf>
    <xf numFmtId="0" fontId="44" fillId="0" borderId="0" xfId="9" applyFont="1" applyAlignment="1">
      <alignment horizontal="left" vertical="center"/>
    </xf>
    <xf numFmtId="164" fontId="44" fillId="0" borderId="1" xfId="1" applyNumberFormat="1" applyFont="1" applyBorder="1" applyAlignment="1">
      <alignment horizontal="left" vertical="center"/>
    </xf>
    <xf numFmtId="164" fontId="42" fillId="0" borderId="0" xfId="1" applyNumberFormat="1" applyFont="1"/>
    <xf numFmtId="164" fontId="2" fillId="0" borderId="4" xfId="0" applyNumberFormat="1" applyFont="1" applyBorder="1"/>
    <xf numFmtId="10" fontId="2" fillId="0" borderId="4" xfId="0" applyNumberFormat="1" applyFont="1" applyBorder="1"/>
    <xf numFmtId="1" fontId="2" fillId="0" borderId="4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1" fillId="0" borderId="0" xfId="0" applyNumberFormat="1" applyFont="1" applyAlignment="1">
      <alignment horizontal="right" vertical="top"/>
    </xf>
    <xf numFmtId="167" fontId="20" fillId="0" borderId="0" xfId="0" applyNumberFormat="1" applyFont="1" applyAlignment="1">
      <alignment horizontal="right" vertical="top"/>
    </xf>
    <xf numFmtId="165" fontId="20" fillId="0" borderId="0" xfId="0" applyNumberFormat="1" applyFont="1" applyAlignment="1">
      <alignment horizontal="right" vertical="top"/>
    </xf>
    <xf numFmtId="0" fontId="19" fillId="0" borderId="0" xfId="7" applyFont="1" applyFill="1" applyBorder="1" applyAlignment="1">
      <alignment horizontal="left" vertical="center"/>
    </xf>
    <xf numFmtId="164" fontId="19" fillId="0" borderId="0" xfId="1" applyNumberFormat="1" applyFont="1" applyFill="1" applyBorder="1" applyAlignment="1">
      <alignment horizontal="left" vertical="center"/>
    </xf>
    <xf numFmtId="164" fontId="19" fillId="0" borderId="0" xfId="1" quotePrefix="1" applyNumberFormat="1" applyFont="1" applyFill="1" applyBorder="1" applyAlignment="1">
      <alignment horizontal="left" vertical="center"/>
    </xf>
    <xf numFmtId="0" fontId="9" fillId="0" borderId="0" xfId="9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left" vertical="center"/>
    </xf>
    <xf numFmtId="166" fontId="19" fillId="0" borderId="0" xfId="7" quotePrefix="1" applyNumberFormat="1" applyFont="1" applyFill="1" applyBorder="1" applyAlignment="1">
      <alignment horizontal="left" vertical="center" wrapText="1"/>
    </xf>
    <xf numFmtId="164" fontId="1" fillId="0" borderId="0" xfId="1" applyNumberFormat="1" applyFont="1" applyFill="1" applyBorder="1" applyAlignment="1">
      <alignment horizontal="right" vertical="top"/>
    </xf>
    <xf numFmtId="0" fontId="19" fillId="0" borderId="0" xfId="7" applyFont="1" applyFill="1" applyBorder="1" applyAlignment="1">
      <alignment horizontal="center" vertical="center" wrapText="1"/>
    </xf>
    <xf numFmtId="49" fontId="9" fillId="0" borderId="0" xfId="9" applyNumberFormat="1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 wrapText="1"/>
    </xf>
    <xf numFmtId="49" fontId="9" fillId="0" borderId="1" xfId="9" applyNumberFormat="1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left" vertical="center"/>
    </xf>
    <xf numFmtId="164" fontId="1" fillId="3" borderId="1" xfId="1" applyNumberFormat="1" applyFont="1" applyFill="1" applyBorder="1" applyAlignment="1">
      <alignment horizontal="left" vertical="center"/>
    </xf>
    <xf numFmtId="0" fontId="19" fillId="0" borderId="0" xfId="7" applyFont="1" applyFill="1" applyBorder="1" applyAlignment="1">
      <alignment horizontal="left" vertical="center" wrapText="1"/>
    </xf>
    <xf numFmtId="0" fontId="48" fillId="0" borderId="0" xfId="7" applyFont="1" applyFill="1" applyBorder="1" applyAlignment="1">
      <alignment horizontal="left" vertical="center" wrapText="1"/>
    </xf>
    <xf numFmtId="49" fontId="49" fillId="0" borderId="0" xfId="9" applyNumberFormat="1" applyFont="1" applyFill="1" applyBorder="1" applyAlignment="1">
      <alignment horizontal="left" vertical="center"/>
    </xf>
    <xf numFmtId="9" fontId="19" fillId="0" borderId="0" xfId="7" quotePrefix="1" applyNumberFormat="1" applyFont="1" applyFill="1" applyBorder="1" applyAlignment="1">
      <alignment horizontal="left" vertical="center" wrapText="1"/>
    </xf>
    <xf numFmtId="167" fontId="1" fillId="0" borderId="0" xfId="0" applyNumberFormat="1" applyFont="1" applyFill="1" applyAlignment="1">
      <alignment horizontal="right" vertical="top"/>
    </xf>
    <xf numFmtId="0" fontId="19" fillId="0" borderId="0" xfId="9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top"/>
    </xf>
    <xf numFmtId="9" fontId="19" fillId="0" borderId="1" xfId="7" applyNumberFormat="1" applyFont="1" applyFill="1" applyBorder="1" applyAlignment="1">
      <alignment horizontal="left" vertical="center" wrapText="1"/>
    </xf>
    <xf numFmtId="0" fontId="9" fillId="0" borderId="1" xfId="9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right" vertical="top"/>
    </xf>
    <xf numFmtId="165" fontId="1" fillId="0" borderId="0" xfId="0" applyNumberFormat="1" applyFont="1"/>
    <xf numFmtId="49" fontId="1" fillId="0" borderId="0" xfId="0" applyNumberFormat="1" applyFont="1" applyFill="1" applyBorder="1" applyAlignment="1">
      <alignment vertical="top"/>
    </xf>
    <xf numFmtId="9" fontId="19" fillId="0" borderId="0" xfId="7" applyNumberFormat="1" applyFont="1" applyFill="1" applyBorder="1" applyAlignment="1">
      <alignment horizontal="left" vertical="center" wrapText="1"/>
    </xf>
    <xf numFmtId="49" fontId="50" fillId="0" borderId="0" xfId="0" applyNumberFormat="1" applyFont="1" applyFill="1" applyBorder="1" applyAlignment="1">
      <alignment horizontal="left" vertical="center"/>
    </xf>
    <xf numFmtId="49" fontId="50" fillId="0" borderId="0" xfId="0" applyNumberFormat="1" applyFont="1" applyFill="1" applyBorder="1" applyAlignment="1">
      <alignment vertical="top"/>
    </xf>
    <xf numFmtId="9" fontId="9" fillId="0" borderId="0" xfId="9" applyNumberFormat="1" applyFont="1" applyFill="1" applyBorder="1" applyAlignment="1">
      <alignment horizontal="left" vertical="center"/>
    </xf>
    <xf numFmtId="164" fontId="1" fillId="3" borderId="0" xfId="1" applyNumberFormat="1" applyFont="1" applyFill="1" applyBorder="1" applyAlignment="1">
      <alignment horizontal="right" vertical="top"/>
    </xf>
    <xf numFmtId="43" fontId="1" fillId="0" borderId="0" xfId="0" applyNumberFormat="1" applyFont="1"/>
    <xf numFmtId="0" fontId="9" fillId="0" borderId="0" xfId="9" applyFont="1" applyBorder="1" applyAlignment="1">
      <alignment horizontal="left" vertical="center"/>
    </xf>
    <xf numFmtId="0" fontId="9" fillId="0" borderId="1" xfId="9" applyFont="1" applyBorder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/>
    </xf>
    <xf numFmtId="164" fontId="1" fillId="0" borderId="0" xfId="0" applyNumberFormat="1" applyFont="1"/>
    <xf numFmtId="0" fontId="9" fillId="0" borderId="0" xfId="9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4" fontId="40" fillId="0" borderId="0" xfId="1" applyNumberFormat="1" applyFont="1" applyFill="1" applyBorder="1" applyAlignment="1">
      <alignment horizontal="left" vertical="center"/>
    </xf>
    <xf numFmtId="164" fontId="20" fillId="0" borderId="0" xfId="1" applyNumberFormat="1" applyFont="1" applyAlignment="1">
      <alignment horizontal="left" vertical="center"/>
    </xf>
    <xf numFmtId="0" fontId="19" fillId="0" borderId="0" xfId="7" applyFont="1" applyAlignment="1">
      <alignment horizontal="left" vertical="center"/>
    </xf>
    <xf numFmtId="166" fontId="19" fillId="0" borderId="0" xfId="7" quotePrefix="1" applyNumberFormat="1" applyFont="1" applyAlignment="1">
      <alignment horizontal="left" vertical="center" wrapText="1"/>
    </xf>
    <xf numFmtId="0" fontId="19" fillId="0" borderId="0" xfId="7" applyFont="1" applyAlignment="1">
      <alignment horizontal="left" vertical="center" wrapText="1"/>
    </xf>
    <xf numFmtId="0" fontId="40" fillId="0" borderId="1" xfId="7" applyFont="1" applyBorder="1" applyAlignment="1">
      <alignment horizontal="left" vertical="center" wrapText="1"/>
    </xf>
    <xf numFmtId="49" fontId="51" fillId="0" borderId="1" xfId="9" applyNumberFormat="1" applyFont="1" applyBorder="1" applyAlignment="1">
      <alignment horizontal="left" vertical="center"/>
    </xf>
    <xf numFmtId="164" fontId="51" fillId="0" borderId="1" xfId="1" applyNumberFormat="1" applyFont="1" applyFill="1" applyBorder="1" applyAlignment="1">
      <alignment horizontal="left" vertical="center"/>
    </xf>
    <xf numFmtId="49" fontId="9" fillId="0" borderId="0" xfId="9" applyNumberFormat="1" applyFont="1" applyAlignment="1">
      <alignment horizontal="left" vertical="center"/>
    </xf>
    <xf numFmtId="0" fontId="48" fillId="0" borderId="0" xfId="7" applyFont="1" applyAlignment="1">
      <alignment horizontal="left" vertical="center" wrapText="1"/>
    </xf>
    <xf numFmtId="49" fontId="49" fillId="0" borderId="0" xfId="9" applyNumberFormat="1" applyFont="1" applyAlignment="1">
      <alignment horizontal="left" vertical="center"/>
    </xf>
    <xf numFmtId="9" fontId="19" fillId="0" borderId="0" xfId="7" quotePrefix="1" applyNumberFormat="1" applyFont="1" applyAlignment="1">
      <alignment horizontal="left" vertical="center" wrapText="1"/>
    </xf>
    <xf numFmtId="164" fontId="1" fillId="0" borderId="0" xfId="1" applyNumberFormat="1" applyFont="1" applyAlignment="1">
      <alignment horizontal="right" vertical="top"/>
    </xf>
    <xf numFmtId="49" fontId="20" fillId="0" borderId="1" xfId="0" applyNumberFormat="1" applyFont="1" applyBorder="1" applyAlignment="1">
      <alignment vertical="top"/>
    </xf>
    <xf numFmtId="9" fontId="40" fillId="0" borderId="1" xfId="7" applyNumberFormat="1" applyFont="1" applyBorder="1" applyAlignment="1">
      <alignment horizontal="left" vertical="center" wrapText="1"/>
    </xf>
    <xf numFmtId="0" fontId="51" fillId="0" borderId="1" xfId="9" applyFont="1" applyBorder="1" applyAlignment="1">
      <alignment horizontal="left" vertical="center"/>
    </xf>
    <xf numFmtId="164" fontId="20" fillId="0" borderId="1" xfId="1" applyNumberFormat="1" applyFont="1" applyFill="1" applyBorder="1" applyAlignment="1">
      <alignment horizontal="right" vertical="top"/>
    </xf>
    <xf numFmtId="165" fontId="20" fillId="0" borderId="0" xfId="0" applyNumberFormat="1" applyFont="1"/>
    <xf numFmtId="9" fontId="19" fillId="0" borderId="0" xfId="7" applyNumberFormat="1" applyFont="1" applyAlignment="1">
      <alignment horizontal="left" vertical="center" wrapText="1"/>
    </xf>
    <xf numFmtId="49" fontId="50" fillId="0" borderId="0" xfId="0" applyNumberFormat="1" applyFont="1" applyAlignment="1">
      <alignment horizontal="left" vertical="center"/>
    </xf>
    <xf numFmtId="49" fontId="50" fillId="0" borderId="0" xfId="0" applyNumberFormat="1" applyFont="1" applyAlignment="1">
      <alignment vertical="top"/>
    </xf>
    <xf numFmtId="9" fontId="9" fillId="0" borderId="0" xfId="9" applyNumberFormat="1" applyFont="1" applyAlignment="1">
      <alignment horizontal="left" vertical="center"/>
    </xf>
    <xf numFmtId="164" fontId="20" fillId="3" borderId="1" xfId="1" applyNumberFormat="1" applyFont="1" applyFill="1" applyBorder="1" applyAlignment="1">
      <alignment horizontal="left" vertical="center"/>
    </xf>
    <xf numFmtId="0" fontId="51" fillId="0" borderId="0" xfId="9" applyFont="1" applyAlignment="1">
      <alignment horizontal="left" vertical="center"/>
    </xf>
    <xf numFmtId="164" fontId="51" fillId="0" borderId="1" xfId="1" applyNumberFormat="1" applyFont="1" applyBorder="1" applyAlignment="1">
      <alignment horizontal="left" vertical="center"/>
    </xf>
    <xf numFmtId="164" fontId="1" fillId="0" borderId="0" xfId="1" applyNumberFormat="1" applyFont="1"/>
    <xf numFmtId="164" fontId="20" fillId="0" borderId="0" xfId="1" applyNumberFormat="1" applyFont="1" applyFill="1" applyBorder="1" applyAlignment="1">
      <alignment horizontal="right" vertical="top"/>
    </xf>
    <xf numFmtId="0" fontId="42" fillId="0" borderId="0" xfId="0" applyFont="1" applyBorder="1"/>
    <xf numFmtId="0" fontId="39" fillId="0" borderId="0" xfId="7" applyFont="1" applyBorder="1" applyAlignment="1">
      <alignment horizontal="left" vertical="center" wrapText="1"/>
    </xf>
    <xf numFmtId="49" fontId="44" fillId="0" borderId="0" xfId="9" applyNumberFormat="1" applyFont="1" applyBorder="1" applyAlignment="1">
      <alignment horizontal="left" vertical="center"/>
    </xf>
    <xf numFmtId="164" fontId="44" fillId="0" borderId="0" xfId="1" applyNumberFormat="1" applyFont="1" applyFill="1" applyBorder="1" applyAlignment="1">
      <alignment horizontal="left" vertical="center"/>
    </xf>
    <xf numFmtId="49" fontId="38" fillId="0" borderId="0" xfId="0" applyNumberFormat="1" applyFont="1" applyBorder="1" applyAlignment="1">
      <alignment vertical="top"/>
    </xf>
    <xf numFmtId="9" fontId="39" fillId="0" borderId="0" xfId="7" applyNumberFormat="1" applyFont="1" applyBorder="1" applyAlignment="1">
      <alignment horizontal="left" vertical="center" wrapText="1"/>
    </xf>
    <xf numFmtId="0" fontId="44" fillId="0" borderId="0" xfId="9" applyFont="1" applyBorder="1" applyAlignment="1">
      <alignment horizontal="left" vertical="center"/>
    </xf>
    <xf numFmtId="164" fontId="38" fillId="0" borderId="0" xfId="1" applyNumberFormat="1" applyFont="1" applyFill="1" applyBorder="1" applyAlignment="1">
      <alignment horizontal="right" vertical="top"/>
    </xf>
    <xf numFmtId="165" fontId="52" fillId="0" borderId="0" xfId="0" applyNumberFormat="1" applyFont="1" applyAlignment="1">
      <alignment horizontal="right" vertical="top"/>
    </xf>
    <xf numFmtId="164" fontId="1" fillId="3" borderId="0" xfId="1" applyNumberFormat="1" applyFont="1" applyFill="1" applyBorder="1" applyAlignment="1">
      <alignment horizontal="left" vertic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0" xfId="1" applyNumberFormat="1" applyFont="1" applyAlignment="1">
      <alignment horizontal="left" vertical="center"/>
    </xf>
    <xf numFmtId="0" fontId="19" fillId="0" borderId="1" xfId="7" applyFont="1" applyBorder="1" applyAlignment="1">
      <alignment horizontal="left" vertical="center" wrapText="1"/>
    </xf>
    <xf numFmtId="49" fontId="9" fillId="0" borderId="1" xfId="9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49" fontId="9" fillId="0" borderId="0" xfId="9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top"/>
    </xf>
    <xf numFmtId="9" fontId="19" fillId="0" borderId="1" xfId="7" applyNumberFormat="1" applyFont="1" applyBorder="1" applyAlignment="1">
      <alignment horizontal="left" vertical="center" wrapText="1"/>
    </xf>
    <xf numFmtId="10" fontId="1" fillId="0" borderId="0" xfId="0" applyNumberFormat="1" applyFont="1" applyBorder="1"/>
    <xf numFmtId="1" fontId="1" fillId="0" borderId="0" xfId="0" applyNumberFormat="1" applyFont="1" applyBorder="1"/>
    <xf numFmtId="165" fontId="37" fillId="0" borderId="0" xfId="0" applyNumberFormat="1" applyFont="1" applyAlignment="1">
      <alignment horizontal="right" vertical="top"/>
    </xf>
  </cellXfs>
  <cellStyles count="16">
    <cellStyle name="Comma" xfId="1" builtinId="3"/>
    <cellStyle name="Comma 12" xfId="8" xr:uid="{00000000-0005-0000-0000-000027000000}"/>
    <cellStyle name="Comma 2" xfId="12" xr:uid="{00000000-0005-0000-0000-00003A000000}"/>
    <cellStyle name="Normal" xfId="0" builtinId="0"/>
    <cellStyle name="Normal 13" xfId="13" xr:uid="{00000000-0005-0000-0000-00003B000000}"/>
    <cellStyle name="Normal 17" xfId="14" xr:uid="{00000000-0005-0000-0000-00003C000000}"/>
    <cellStyle name="Normal 18" xfId="15" xr:uid="{00000000-0005-0000-0000-00003D000000}"/>
    <cellStyle name="Normal 2" xfId="7" xr:uid="{00000000-0005-0000-0000-000024000000}"/>
    <cellStyle name="Normal 3" xfId="9" xr:uid="{00000000-0005-0000-0000-00002A000000}"/>
    <cellStyle name="Normal 4" xfId="6" xr:uid="{00000000-0005-0000-0000-000019000000}"/>
    <cellStyle name="Normal 5" xfId="3" xr:uid="{00000000-0005-0000-0000-000008000000}"/>
    <cellStyle name="Normal 6" xfId="10" xr:uid="{00000000-0005-0000-0000-000034000000}"/>
    <cellStyle name="Normal 7" xfId="11" xr:uid="{00000000-0005-0000-0000-000038000000}"/>
    <cellStyle name="Normal 8" xfId="5" xr:uid="{00000000-0005-0000-0000-000014000000}"/>
    <cellStyle name="Normal 9" xfId="4" xr:uid="{00000000-0005-0000-0000-00000B000000}"/>
    <cellStyle name="Percent" xfId="2" builtinId="5"/>
  </cellStyles>
  <dxfs count="55">
    <dxf>
      <alignment horizontal="left"/>
    </dxf>
    <dxf>
      <alignment vertic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wrapText="1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font>
        <sz val="10"/>
      </font>
    </dxf>
    <dxf>
      <font>
        <name val="Times New Roman"/>
        <scheme val="none"/>
      </font>
    </dxf>
    <dxf>
      <alignment wrapText="1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wrapText="1"/>
    </dxf>
    <dxf>
      <alignment wrapText="1"/>
    </dxf>
    <dxf>
      <font>
        <sz val="10"/>
      </font>
    </dxf>
    <dxf>
      <font>
        <name val="Times New Roman"/>
        <scheme val="none"/>
      </font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font>
        <name val="Times New Roman"/>
        <scheme val="none"/>
      </font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font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pivotCacheDefinition" Target="pivotCache/pivotCacheDefinition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pivotCacheDefinition" Target="pivotCache/pivotCacheDefinition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pivotCacheDefinition" Target="pivotCache/pivotCacheDefinition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aneetha" refreshedDate="44109.611702777802" createdVersion="3" refreshedVersion="3" minRefreshableVersion="3" recordCount="97" xr:uid="{00000000-000A-0000-FFFF-FFFF00000000}">
  <cacheSource type="worksheet">
    <worksheetSource ref="A38:G135" sheet="Sep'20"/>
  </cacheSource>
  <cacheFields count="7">
    <cacheField name="Sno." numFmtId="0">
      <sharedItems containsSemiMixedTypes="0" containsNonDate="0" containsString="0"/>
    </cacheField>
    <cacheField name="Date" numFmtId="14">
      <sharedItems containsSemiMixedTypes="0" containsNonDate="0" containsString="0"/>
    </cacheField>
    <cacheField name="Particulars" numFmtId="49">
      <sharedItems count="30">
        <s v="CONT- A. Navin on A/c"/>
        <s v="CONT- Janardhan Prasad on A/c"/>
        <s v="CONT- K. Srinu on A/c"/>
        <s v="CONT- Radhakrishna. Y on A/c"/>
        <s v="CONT- Ramjan Mohammed on A/c"/>
        <s v="CONT- Ramulamma on A/c"/>
        <s v="CONT- Rukmachary on A/c / Anna Bheemoju"/>
        <s v="CONT- S.K Zaid on A/c"/>
        <s v="CONT- Shaik Mohsin on A/c"/>
        <s v="CONT- Shaik Moiz on A/c"/>
        <s v="CONT- Tari Syam on A/c"/>
        <s v="CONT-Abdul Aleem on A/c"/>
        <s v="CONT-Anand Jyothi Babu on A/c"/>
        <s v="CONT-Shaik Ameer Ali on A/c"/>
        <s v="DW - Radhakrishna Dept Wages"/>
        <s v="DW- D. Balu - Departmental Wages"/>
        <s v="DW- Janardhan Prasad Depatmental Wages"/>
        <s v="DW- Rukhma Chary / Anna Bheemoju"/>
        <s v="DW- Shaik  Ameer Ali"/>
        <s v="DW- Shaik Moiz  Departmental Work"/>
        <s v="DW- Sk Zaid Dept Wages"/>
        <s v="DW- Sk Zameeruddin Dept Wages"/>
        <s v="DW- Tari Syam Departmental"/>
        <s v="Expert Security Services"/>
        <s v="Shreya Services"/>
        <s v="WO- Karunakar Reddy .V on A/c"/>
        <s v="OE-Security Services" u="1"/>
        <s v="OEUD-House Keeping Services" u="1"/>
        <s v="JWRD-Allowance for Equipment" u="1"/>
        <s v="JWUD-Allowance for Equipment" u="1"/>
      </sharedItems>
    </cacheField>
    <cacheField name="PAN No." numFmtId="0">
      <sharedItems containsSemiMixedTypes="0" containsNonDate="0" containsString="0"/>
    </cacheField>
    <cacheField name="Amount" numFmtId="164">
      <sharedItems containsSemiMixedTypes="0" containsNonDate="0" containsString="0"/>
    </cacheField>
    <cacheField name="%ge" numFmtId="10">
      <sharedItems containsSemiMixedTypes="0" containsNonDate="0" containsString="0"/>
    </cacheField>
    <cacheField name="TDS" numFmtId="164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aneetha" refreshedDate="44166.558566782398" createdVersion="3" refreshedVersion="3" minRefreshableVersion="3" recordCount="116" xr:uid="{00000000-000A-0000-FFFF-FFFF01000000}">
  <cacheSource type="worksheet">
    <worksheetSource ref="A5:G121" sheet="Ref"/>
  </cacheSource>
  <cacheFields count="7">
    <cacheField name="Sno" numFmtId="0">
      <sharedItems containsSemiMixedTypes="0" containsNonDate="0" containsString="0"/>
    </cacheField>
    <cacheField name="Date" numFmtId="14">
      <sharedItems containsSemiMixedTypes="0" containsNonDate="0" containsString="0"/>
    </cacheField>
    <cacheField name="Particulars" numFmtId="0">
      <sharedItems count="41">
        <s v="Ashok Mobilization"/>
        <s v="Ch. Ramesh"/>
        <s v="CONT- A. Navin on A/c"/>
        <s v="CONT -Abhiram Tejavath on Alc"/>
        <s v="CONT- Ashok Constructions A/c"/>
        <s v="CONT- Ashok Mobilization A/c"/>
        <s v="CONT- Janardhan Prasad on A/c"/>
        <s v="CONT- K. Srinu on A/c"/>
        <s v="CONT- Radhakrishna. Y on A/c"/>
        <s v="CONT- Rukmachary on A/c / Anna Bheemoju"/>
        <s v="CONT- Shaik Mohsin on A/c"/>
        <s v="CONT- Shaik Moiz on A/c"/>
        <s v="CONT- Tari Syam on A/c"/>
        <s v="CONT-Abdul Aleem on A/c"/>
        <s v="CONT-Shaik Ameer Ali on A/c"/>
        <s v="DW - Radhakrishna Dept Wages"/>
        <s v="DW- D. Balu - Departmental Wages"/>
        <s v="DW- Janardhan Prasad Depatmental Wages"/>
        <s v="DW- K. Srinu Departmental"/>
        <s v="DW- Rukhma Chary / Anna Bheemoju"/>
        <s v="DW- Shaik  Ameer Ali"/>
        <s v="DW- Shaik Moiz  Departmental Work"/>
        <s v="DW- Sk Zameeruddin Dept Wages"/>
        <s v="DW- Tari Syam Departmental"/>
        <s v="EMP- Krishna Prasad Commission A/c"/>
        <s v="EMP-Anand kumar Netha commission on alc"/>
        <s v="EMP-Harika commssion alc"/>
        <s v="EMP-Venkataraman commsssion alc"/>
        <s v="EUC-K. Ravi Hire Charges on Equip"/>
        <s v="k.Ravi kumar"/>
        <s v="Modi Properties Pvt Ltd"/>
        <s v="PrabhakarReddy"/>
        <s v="Saritha"/>
        <s v="SP-Expert Security Services"/>
        <s v="sp-pushapalatha"/>
        <s v="SP-Shreyas services"/>
        <s v="SUP-Social DNA"/>
        <s v="SUP-Summit sales common expenses"/>
        <s v="SUP-Summit sales llp logistics"/>
        <s v="V.Green Media"/>
        <s v="WO- Karunakar Reddy .V on A/c"/>
      </sharedItems>
    </cacheField>
    <cacheField name="Amount" numFmtId="164">
      <sharedItems containsSemiMixedTypes="0" containsNonDate="0" containsString="0"/>
    </cacheField>
    <cacheField name="%" numFmtId="0">
      <sharedItems containsMixedTypes="1" containsNumber="1" count="4">
        <n v="1.4999999999999999E-2"/>
        <s v="3.75%"/>
        <s v="0.75%"/>
        <n v="7.4999999999999997E-2"/>
      </sharedItems>
    </cacheField>
    <cacheField name="TDS" numFmtId="164">
      <sharedItems containsSemiMixedTypes="0" containsNonDate="0" containsString="0"/>
    </cacheField>
    <cacheField name="Section" numFmtId="164">
      <sharedItems count="3">
        <s v="194C"/>
        <s v="194H"/>
        <s v="194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aneetha" refreshedDate="44198.555790972197" createdVersion="3" refreshedVersion="3" minRefreshableVersion="3" recordCount="111" xr:uid="{00000000-000A-0000-FFFF-FFFF02000000}">
  <cacheSource type="worksheet">
    <worksheetSource ref="A5:G116" sheet="Dec'20 (2)"/>
  </cacheSource>
  <cacheFields count="7">
    <cacheField name="Sno." numFmtId="0">
      <sharedItems containsSemiMixedTypes="0" containsNonDate="0" containsString="0"/>
    </cacheField>
    <cacheField name="Date" numFmtId="14">
      <sharedItems containsSemiMixedTypes="0" containsNonDate="0" containsString="0"/>
    </cacheField>
    <cacheField name="Particulars" numFmtId="0">
      <sharedItems count="32">
        <s v="CONT- Ashok Mobilization A/c"/>
        <s v="Y. Pushpalatha"/>
        <s v="CONT- Ashok Contructions Alc"/>
        <s v="k.Ravi kumar"/>
        <s v="Summit sales LLP  logistics"/>
        <s v="SP- Shreyas services"/>
        <s v="V.Green Media"/>
        <s v="Sup-Social DNA"/>
        <s v="CONT-Shaik Ameer Ali on A/c"/>
        <s v="CONT- Janardhan Prasad on A/c"/>
        <s v="CONT- K. Srinu on A/c"/>
        <s v="CONT- Shaik Moiz on A/c"/>
        <s v="CONT- Radhakrishna. Y on A/c"/>
        <s v="OE-Security Services"/>
        <s v="DW- D. Balu - Departmental Wages"/>
        <s v="DW- Sk Zameeruddin Dept Wages"/>
        <s v="CONT- Tari Syam on A/c"/>
        <s v="CONT- S.K Zaid on A/c"/>
        <s v="CONT- Ramulamma on A/c"/>
        <s v="DW - Radhakrishna Dept Wages"/>
        <s v="CONT- A. Navin on A/c"/>
        <s v="WO- Karunakar Reddy .V on A/c"/>
        <s v="DW- Shaik  Ameer Ali"/>
        <s v="DW- Tari Syam Departmental"/>
        <s v="JWUD-Labour Charges"/>
        <s v="CONT- Shaik Mohsin on A/c"/>
        <s v="DW- Janardhan Prasad Depatmental Wages"/>
        <s v="DW- K. Srinu Departmental"/>
        <s v="DW- Shaik Moiz  Departmental Work"/>
        <s v="SP-Modi properties pvt ltd"/>
        <s v="SUP- Summit sales LLP Logistics"/>
        <s v="SUP- Summit sales LLP Common Expenses"/>
      </sharedItems>
    </cacheField>
    <cacheField name="AMOUNT" numFmtId="164">
      <sharedItems containsSemiMixedTypes="0" containsNonDate="0" containsString="0"/>
    </cacheField>
    <cacheField name="%" numFmtId="0">
      <sharedItems containsMixedTypes="1" containsNumber="1" count="3">
        <s v="1.5%"/>
        <n v="7.4999999999999997E-3"/>
        <n v="7.4999999999999997E-2"/>
      </sharedItems>
    </cacheField>
    <cacheField name="TDS" numFmtId="164">
      <sharedItems containsSemiMixedTypes="0" containsNonDate="0" containsString="0"/>
    </cacheField>
    <cacheField name="Section" numFmtId="164">
      <sharedItems count="3">
        <s v="194C"/>
        <s v="194ia"/>
        <s v="194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aneetha" refreshedDate="44217.747591088002" createdVersion="3" refreshedVersion="3" minRefreshableVersion="3" recordCount="108" xr:uid="{00000000-000A-0000-FFFF-FFFF03000000}">
  <cacheSource type="worksheet">
    <worksheetSource ref="A5:G113" sheet="Oct'20 (2)"/>
  </cacheSource>
  <cacheFields count="7">
    <cacheField name="Sno." numFmtId="0">
      <sharedItems containsSemiMixedTypes="0" containsNonDate="0" containsString="0"/>
    </cacheField>
    <cacheField name="Date" numFmtId="14">
      <sharedItems containsSemiMixedTypes="0" containsNonDate="0" containsString="0"/>
    </cacheField>
    <cacheField name="Particulars" numFmtId="49">
      <sharedItems count="38">
        <s v="CONT- Ashok Constructions A/c"/>
        <s v="PROMORD- Advertising 5%"/>
        <s v="SUP-Summit Sales llp logistics"/>
        <s v="SP-Shreyas services"/>
        <s v="SP-Pushapaltha"/>
        <s v="CONT- Ashok Mobilization A/c"/>
        <s v="SUP-Social DNA"/>
        <s v="EUC-K. Ravi Hire Charges on Equip"/>
        <s v="CONT- Janardhan Prasad on A/c"/>
        <s v="EMP- Krishna Prasad Commission A/c"/>
        <s v="EMP-  venkataraman commission Alc"/>
        <s v="EMP-  saritha commission  Alc"/>
        <s v="EMP-  prabhakar Reddy commission"/>
        <s v="EMP-  Ch.Ramesh  commission"/>
        <s v="CONT-Abdul Aleem on A/c"/>
        <s v="CONT- K. Srinu on A/c"/>
        <s v="CONT- Ramulamma on A/c"/>
        <s v="CONT- Radhakrishna. Y on A/c"/>
        <s v="CONT- Shaik Moiz on A/c"/>
        <s v="CONT- Tari Syam on A/c"/>
        <s v="DW - Radhakrishna Dept Wages"/>
        <s v="DW- Janardhan Prasad Depatmental Wages"/>
        <s v="DW- Shaik Moiz  Departmental Work"/>
        <s v="DW- Shaik  Ameer Ali"/>
        <s v="DW- D. Balu - Departmental Wages"/>
        <s v="DW- Sk Zameeruddin Dept Wages"/>
        <s v="DW- Tari Syam Departmental"/>
        <s v="Expert  secuirty  services"/>
        <s v="CONT-Shaik Ameer Ali on A/c"/>
        <s v="CONT- Rukmachary on A/c / Anna Bheemoju"/>
        <s v="CONT- A. Navin on A/c"/>
        <s v="WO- Karunakar Reddy .V on A/c"/>
        <s v="CONT- Bipin Nahak on A/c"/>
        <s v="DW- Rukhma Chary / Anna Bheemoju"/>
        <s v="CONT- Shaik Mohsin on A/c"/>
        <s v="Tari Syam"/>
        <s v="sup-summit Sales common Expenses"/>
        <s v="Modi Properties Pvt Ltd"/>
      </sharedItems>
    </cacheField>
    <cacheField name="Amount" numFmtId="164">
      <sharedItems containsSemiMixedTypes="0" containsNonDate="0" containsString="0"/>
    </cacheField>
    <cacheField name="%" numFmtId="49">
      <sharedItems count="4">
        <s v="1.5%"/>
        <s v="3.75%"/>
        <s v="0.75%"/>
        <s v="7.5%"/>
      </sharedItems>
    </cacheField>
    <cacheField name="TDS" numFmtId="164">
      <sharedItems containsSemiMixedTypes="0" containsNonDate="0" containsString="0"/>
    </cacheField>
    <cacheField name="Section" numFmtId="0">
      <sharedItems count="3">
        <s v="194C"/>
        <s v="194H"/>
        <s v="194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7"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  <r>
    <m/>
    <m/>
    <x v="4294967295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6">
  <r>
    <n v="19"/>
    <d v="2020-11-30T00:00:00"/>
    <x v="0"/>
    <n v="566600"/>
    <x v="0"/>
    <n v="8500"/>
    <x v="0"/>
  </r>
  <r>
    <n v="7"/>
    <d v="2020-11-16T00:00:00"/>
    <x v="1"/>
    <n v="1920"/>
    <x v="1"/>
    <n v="72"/>
    <x v="1"/>
  </r>
  <r>
    <n v="30"/>
    <d v="2020-11-09T00:00:00"/>
    <x v="2"/>
    <n v="130"/>
    <x v="2"/>
    <n v="1"/>
    <x v="0"/>
  </r>
  <r>
    <n v="52"/>
    <d v="2020-11-20T00:00:00"/>
    <x v="2"/>
    <n v="260"/>
    <x v="2"/>
    <n v="2"/>
    <x v="0"/>
  </r>
  <r>
    <n v="60"/>
    <d v="2020-11-23T00:00:00"/>
    <x v="2"/>
    <n v="10000"/>
    <x v="2"/>
    <n v="75"/>
    <x v="0"/>
  </r>
  <r>
    <n v="65"/>
    <d v="2020-11-23T00:00:00"/>
    <x v="3"/>
    <n v="8000"/>
    <x v="2"/>
    <n v="60"/>
    <x v="0"/>
  </r>
  <r>
    <n v="1"/>
    <d v="2020-11-03T00:00:00"/>
    <x v="4"/>
    <n v="761000"/>
    <x v="0"/>
    <n v="11415"/>
    <x v="0"/>
  </r>
  <r>
    <n v="5"/>
    <d v="2020-11-07T00:00:00"/>
    <x v="4"/>
    <n v="260000"/>
    <x v="0"/>
    <n v="3900"/>
    <x v="0"/>
  </r>
  <r>
    <n v="11"/>
    <d v="2020-11-13T00:00:00"/>
    <x v="4"/>
    <n v="665000"/>
    <x v="0"/>
    <n v="9975"/>
    <x v="0"/>
  </r>
  <r>
    <n v="13"/>
    <d v="2020-11-23T00:00:00"/>
    <x v="4"/>
    <n v="733000"/>
    <x v="0"/>
    <n v="10995"/>
    <x v="0"/>
  </r>
  <r>
    <n v="17"/>
    <d v="2020-11-28T00:00:00"/>
    <x v="4"/>
    <n v="357000"/>
    <x v="0"/>
    <n v="5355"/>
    <x v="0"/>
  </r>
  <r>
    <n v="6"/>
    <d v="2020-11-09T00:00:00"/>
    <x v="5"/>
    <n v="2080"/>
    <x v="0"/>
    <n v="31"/>
    <x v="0"/>
  </r>
  <r>
    <n v="12"/>
    <d v="2020-11-20T00:00:00"/>
    <x v="5"/>
    <n v="4160"/>
    <x v="0"/>
    <n v="63"/>
    <x v="0"/>
  </r>
  <r>
    <n v="27"/>
    <d v="2020-11-09T00:00:00"/>
    <x v="6"/>
    <n v="130"/>
    <x v="2"/>
    <n v="1"/>
    <x v="0"/>
  </r>
  <r>
    <n v="36"/>
    <d v="2020-11-13T00:00:00"/>
    <x v="6"/>
    <n v="50000"/>
    <x v="2"/>
    <n v="375"/>
    <x v="0"/>
  </r>
  <r>
    <n v="51"/>
    <d v="2020-11-20T00:00:00"/>
    <x v="6"/>
    <n v="260"/>
    <x v="2"/>
    <n v="2"/>
    <x v="0"/>
  </r>
  <r>
    <n v="61"/>
    <d v="2020-11-23T00:00:00"/>
    <x v="6"/>
    <n v="25000"/>
    <x v="2"/>
    <n v="188"/>
    <x v="0"/>
  </r>
  <r>
    <n v="77"/>
    <d v="2020-11-28T00:00:00"/>
    <x v="6"/>
    <n v="15000"/>
    <x v="2"/>
    <n v="113"/>
    <x v="0"/>
  </r>
  <r>
    <n v="9"/>
    <d v="2020-11-03T00:00:00"/>
    <x v="7"/>
    <n v="25000"/>
    <x v="2"/>
    <n v="188"/>
    <x v="0"/>
  </r>
  <r>
    <n v="18"/>
    <d v="2020-11-04T00:00:00"/>
    <x v="7"/>
    <n v="17781.7"/>
    <x v="2"/>
    <n v="133"/>
    <x v="0"/>
  </r>
  <r>
    <n v="28"/>
    <d v="2020-11-09T00:00:00"/>
    <x v="7"/>
    <n v="130"/>
    <x v="2"/>
    <n v="1"/>
    <x v="0"/>
  </r>
  <r>
    <n v="50"/>
    <d v="2020-11-20T00:00:00"/>
    <x v="7"/>
    <n v="260"/>
    <x v="2"/>
    <n v="2"/>
    <x v="0"/>
  </r>
  <r>
    <n v="69"/>
    <d v="2020-11-24T00:00:00"/>
    <x v="7"/>
    <n v="18595.8"/>
    <x v="2"/>
    <n v="139"/>
    <x v="0"/>
  </r>
  <r>
    <n v="1"/>
    <d v="2020-11-01T00:00:00"/>
    <x v="8"/>
    <n v="20150"/>
    <x v="2"/>
    <n v="150"/>
    <x v="0"/>
  </r>
  <r>
    <n v="14"/>
    <d v="2020-11-03T00:00:00"/>
    <x v="8"/>
    <n v="25000"/>
    <x v="2"/>
    <n v="188"/>
    <x v="0"/>
  </r>
  <r>
    <n v="25"/>
    <d v="2020-11-07T00:00:00"/>
    <x v="8"/>
    <n v="10000"/>
    <x v="2"/>
    <n v="75"/>
    <x v="0"/>
  </r>
  <r>
    <n v="31"/>
    <d v="2020-11-09T00:00:00"/>
    <x v="8"/>
    <n v="520"/>
    <x v="2"/>
    <n v="4"/>
    <x v="0"/>
  </r>
  <r>
    <n v="37"/>
    <d v="2020-11-13T00:00:00"/>
    <x v="8"/>
    <n v="28000"/>
    <x v="2"/>
    <n v="210"/>
    <x v="0"/>
  </r>
  <r>
    <n v="48"/>
    <d v="2020-11-20T00:00:00"/>
    <x v="8"/>
    <n v="1040"/>
    <x v="2"/>
    <n v="7"/>
    <x v="0"/>
  </r>
  <r>
    <n v="62"/>
    <d v="2020-11-23T00:00:00"/>
    <x v="8"/>
    <n v="50000"/>
    <x v="2"/>
    <n v="375"/>
    <x v="0"/>
  </r>
  <r>
    <n v="81"/>
    <d v="2020-11-28T00:00:00"/>
    <x v="8"/>
    <n v="15000"/>
    <x v="2"/>
    <n v="113"/>
    <x v="0"/>
  </r>
  <r>
    <n v="10"/>
    <d v="2020-11-03T00:00:00"/>
    <x v="9"/>
    <n v="3000"/>
    <x v="2"/>
    <n v="23"/>
    <x v="0"/>
  </r>
  <r>
    <n v="13"/>
    <d v="2020-11-03T00:00:00"/>
    <x v="10"/>
    <n v="3000"/>
    <x v="2"/>
    <n v="23"/>
    <x v="0"/>
  </r>
  <r>
    <n v="24"/>
    <d v="2020-11-07T00:00:00"/>
    <x v="10"/>
    <n v="10000"/>
    <x v="2"/>
    <n v="75"/>
    <x v="0"/>
  </r>
  <r>
    <n v="38"/>
    <d v="2020-11-13T00:00:00"/>
    <x v="10"/>
    <n v="3000"/>
    <x v="2"/>
    <n v="23"/>
    <x v="0"/>
  </r>
  <r>
    <n v="64"/>
    <d v="2020-11-23T00:00:00"/>
    <x v="10"/>
    <n v="3000"/>
    <x v="2"/>
    <n v="23"/>
    <x v="0"/>
  </r>
  <r>
    <n v="12"/>
    <d v="2020-11-03T00:00:00"/>
    <x v="11"/>
    <n v="5000"/>
    <x v="2"/>
    <n v="38"/>
    <x v="0"/>
  </r>
  <r>
    <n v="29"/>
    <d v="2020-11-09T00:00:00"/>
    <x v="11"/>
    <n v="260"/>
    <x v="2"/>
    <n v="2"/>
    <x v="0"/>
  </r>
  <r>
    <n v="39"/>
    <d v="2020-11-13T00:00:00"/>
    <x v="11"/>
    <n v="25000"/>
    <x v="2"/>
    <n v="188"/>
    <x v="0"/>
  </r>
  <r>
    <n v="49"/>
    <d v="2020-11-20T00:00:00"/>
    <x v="11"/>
    <n v="520"/>
    <x v="2"/>
    <n v="4"/>
    <x v="0"/>
  </r>
  <r>
    <n v="63"/>
    <d v="2020-11-23T00:00:00"/>
    <x v="11"/>
    <n v="15000"/>
    <x v="2"/>
    <n v="112"/>
    <x v="0"/>
  </r>
  <r>
    <n v="80"/>
    <d v="2020-11-28T00:00:00"/>
    <x v="11"/>
    <n v="15000"/>
    <x v="2"/>
    <n v="113"/>
    <x v="0"/>
  </r>
  <r>
    <n v="15"/>
    <d v="2020-11-03T00:00:00"/>
    <x v="12"/>
    <n v="25000"/>
    <x v="2"/>
    <n v="188"/>
    <x v="0"/>
  </r>
  <r>
    <n v="23"/>
    <d v="2020-11-07T00:00:00"/>
    <x v="12"/>
    <n v="5000"/>
    <x v="2"/>
    <n v="38"/>
    <x v="0"/>
  </r>
  <r>
    <n v="79"/>
    <d v="2020-11-28T00:00:00"/>
    <x v="12"/>
    <n v="10000"/>
    <x v="2"/>
    <n v="75"/>
    <x v="0"/>
  </r>
  <r>
    <n v="32"/>
    <d v="2020-11-09T00:00:00"/>
    <x v="13"/>
    <n v="20408.8"/>
    <x v="2"/>
    <n v="153"/>
    <x v="0"/>
  </r>
  <r>
    <n v="11"/>
    <d v="2020-11-03T00:00:00"/>
    <x v="14"/>
    <n v="25000"/>
    <x v="2"/>
    <n v="188"/>
    <x v="0"/>
  </r>
  <r>
    <n v="17"/>
    <d v="2020-11-04T00:00:00"/>
    <x v="14"/>
    <n v="5900"/>
    <x v="2"/>
    <n v="44"/>
    <x v="0"/>
  </r>
  <r>
    <n v="33"/>
    <d v="2020-11-10T00:00:00"/>
    <x v="14"/>
    <n v="5254"/>
    <x v="2"/>
    <n v="39"/>
    <x v="0"/>
  </r>
  <r>
    <n v="68"/>
    <d v="2020-11-24T00:00:00"/>
    <x v="14"/>
    <n v="8935"/>
    <x v="2"/>
    <n v="67"/>
    <x v="0"/>
  </r>
  <r>
    <n v="78"/>
    <d v="2020-11-28T00:00:00"/>
    <x v="14"/>
    <n v="15000"/>
    <x v="2"/>
    <n v="113"/>
    <x v="0"/>
  </r>
  <r>
    <n v="6"/>
    <d v="2020-11-03T00:00:00"/>
    <x v="15"/>
    <n v="1687"/>
    <x v="2"/>
    <n v="13"/>
    <x v="0"/>
  </r>
  <r>
    <n v="21"/>
    <d v="2020-11-07T00:00:00"/>
    <x v="15"/>
    <n v="3825"/>
    <x v="2"/>
    <n v="29"/>
    <x v="0"/>
  </r>
  <r>
    <n v="22"/>
    <d v="2020-11-07T00:00:00"/>
    <x v="15"/>
    <n v="4160"/>
    <x v="2"/>
    <n v="31"/>
    <x v="0"/>
  </r>
  <r>
    <n v="43"/>
    <d v="2020-11-13T00:00:00"/>
    <x v="15"/>
    <n v="2920"/>
    <x v="2"/>
    <n v="22"/>
    <x v="0"/>
  </r>
  <r>
    <n v="45"/>
    <d v="2020-11-13T00:00:00"/>
    <x v="15"/>
    <n v="6800"/>
    <x v="2"/>
    <n v="51"/>
    <x v="0"/>
  </r>
  <r>
    <n v="58"/>
    <d v="2020-11-23T00:00:00"/>
    <x v="15"/>
    <n v="7930"/>
    <x v="2"/>
    <n v="59"/>
    <x v="0"/>
  </r>
  <r>
    <n v="59"/>
    <d v="2020-11-23T00:00:00"/>
    <x v="15"/>
    <n v="1800"/>
    <x v="2"/>
    <n v="14"/>
    <x v="0"/>
  </r>
  <r>
    <n v="71"/>
    <d v="2020-11-28T00:00:00"/>
    <x v="15"/>
    <n v="3600"/>
    <x v="2"/>
    <n v="27"/>
    <x v="0"/>
  </r>
  <r>
    <n v="72"/>
    <d v="2020-11-28T00:00:00"/>
    <x v="15"/>
    <n v="9360"/>
    <x v="2"/>
    <n v="70"/>
    <x v="0"/>
  </r>
  <r>
    <n v="35"/>
    <d v="2020-11-13T00:00:00"/>
    <x v="16"/>
    <n v="3500"/>
    <x v="2"/>
    <n v="26"/>
    <x v="0"/>
  </r>
  <r>
    <n v="40"/>
    <d v="2020-11-13T00:00:00"/>
    <x v="16"/>
    <n v="3150"/>
    <x v="2"/>
    <n v="24"/>
    <x v="0"/>
  </r>
  <r>
    <n v="53"/>
    <d v="2020-11-23T00:00:00"/>
    <x v="16"/>
    <n v="2250"/>
    <x v="2"/>
    <n v="17"/>
    <x v="0"/>
  </r>
  <r>
    <n v="76"/>
    <d v="2020-11-28T00:00:00"/>
    <x v="16"/>
    <n v="3500"/>
    <x v="2"/>
    <n v="26"/>
    <x v="0"/>
  </r>
  <r>
    <n v="2"/>
    <d v="2020-11-03T00:00:00"/>
    <x v="17"/>
    <n v="850"/>
    <x v="2"/>
    <n v="6"/>
    <x v="0"/>
  </r>
  <r>
    <n v="34"/>
    <d v="2020-11-13T00:00:00"/>
    <x v="17"/>
    <n v="1450"/>
    <x v="2"/>
    <n v="11"/>
    <x v="0"/>
  </r>
  <r>
    <n v="47"/>
    <d v="2020-11-13T00:00:00"/>
    <x v="17"/>
    <n v="2300"/>
    <x v="2"/>
    <n v="17"/>
    <x v="0"/>
  </r>
  <r>
    <n v="57"/>
    <d v="2020-11-23T00:00:00"/>
    <x v="17"/>
    <n v="2200"/>
    <x v="2"/>
    <n v="17"/>
    <x v="0"/>
  </r>
  <r>
    <n v="66"/>
    <d v="2020-11-23T00:00:00"/>
    <x v="17"/>
    <n v="1450"/>
    <x v="2"/>
    <n v="11"/>
    <x v="0"/>
  </r>
  <r>
    <n v="70"/>
    <d v="2020-11-28T00:00:00"/>
    <x v="17"/>
    <n v="2500"/>
    <x v="2"/>
    <n v="19"/>
    <x v="0"/>
  </r>
  <r>
    <n v="3"/>
    <d v="2020-11-03T00:00:00"/>
    <x v="18"/>
    <n v="1000"/>
    <x v="2"/>
    <n v="8"/>
    <x v="0"/>
  </r>
  <r>
    <n v="46"/>
    <d v="2020-11-13T00:00:00"/>
    <x v="18"/>
    <n v="2500"/>
    <x v="2"/>
    <n v="19"/>
    <x v="0"/>
  </r>
  <r>
    <n v="4"/>
    <d v="2020-11-03T00:00:00"/>
    <x v="19"/>
    <n v="3000"/>
    <x v="2"/>
    <n v="23"/>
    <x v="0"/>
  </r>
  <r>
    <n v="5"/>
    <d v="2020-11-03T00:00:00"/>
    <x v="20"/>
    <n v="3300"/>
    <x v="2"/>
    <n v="25"/>
    <x v="0"/>
  </r>
  <r>
    <n v="26"/>
    <d v="2020-11-07T00:00:00"/>
    <x v="20"/>
    <n v="5600"/>
    <x v="2"/>
    <n v="42"/>
    <x v="0"/>
  </r>
  <r>
    <n v="7"/>
    <d v="2020-11-03T00:00:00"/>
    <x v="21"/>
    <n v="2000"/>
    <x v="2"/>
    <n v="15"/>
    <x v="0"/>
  </r>
  <r>
    <n v="41"/>
    <d v="2020-11-13T00:00:00"/>
    <x v="21"/>
    <n v="2437"/>
    <x v="2"/>
    <n v="18"/>
    <x v="0"/>
  </r>
  <r>
    <n v="54"/>
    <d v="2020-11-23T00:00:00"/>
    <x v="21"/>
    <n v="2325"/>
    <x v="2"/>
    <n v="17"/>
    <x v="0"/>
  </r>
  <r>
    <n v="75"/>
    <d v="2020-11-28T00:00:00"/>
    <x v="21"/>
    <n v="950"/>
    <x v="2"/>
    <n v="7"/>
    <x v="0"/>
  </r>
  <r>
    <n v="8"/>
    <d v="2020-11-03T00:00:00"/>
    <x v="22"/>
    <n v="4537"/>
    <x v="2"/>
    <n v="34"/>
    <x v="0"/>
  </r>
  <r>
    <n v="20"/>
    <d v="2020-11-07T00:00:00"/>
    <x v="22"/>
    <n v="3987"/>
    <x v="2"/>
    <n v="30"/>
    <x v="0"/>
  </r>
  <r>
    <n v="42"/>
    <d v="2020-11-13T00:00:00"/>
    <x v="22"/>
    <n v="4500"/>
    <x v="2"/>
    <n v="34"/>
    <x v="0"/>
  </r>
  <r>
    <n v="55"/>
    <d v="2020-11-23T00:00:00"/>
    <x v="22"/>
    <n v="3437"/>
    <x v="2"/>
    <n v="26"/>
    <x v="0"/>
  </r>
  <r>
    <n v="73"/>
    <d v="2020-11-28T00:00:00"/>
    <x v="22"/>
    <n v="3850"/>
    <x v="2"/>
    <n v="29"/>
    <x v="0"/>
  </r>
  <r>
    <n v="44"/>
    <d v="2020-11-13T00:00:00"/>
    <x v="23"/>
    <n v="1100"/>
    <x v="2"/>
    <n v="8"/>
    <x v="0"/>
  </r>
  <r>
    <n v="56"/>
    <d v="2020-11-23T00:00:00"/>
    <x v="23"/>
    <n v="550"/>
    <x v="2"/>
    <n v="4"/>
    <x v="0"/>
  </r>
  <r>
    <n v="3"/>
    <d v="2020-11-16T00:00:00"/>
    <x v="24"/>
    <n v="5280"/>
    <x v="1"/>
    <n v="198"/>
    <x v="1"/>
  </r>
  <r>
    <n v="2"/>
    <d v="2020-11-11T00:00:00"/>
    <x v="25"/>
    <n v="10000"/>
    <x v="1"/>
    <n v="375"/>
    <x v="1"/>
  </r>
  <r>
    <n v="1"/>
    <d v="2020-11-11T00:00:00"/>
    <x v="26"/>
    <n v="3975"/>
    <x v="1"/>
    <n v="150"/>
    <x v="1"/>
  </r>
  <r>
    <n v="4"/>
    <d v="2020-11-16T00:00:00"/>
    <x v="27"/>
    <n v="4000"/>
    <x v="1"/>
    <n v="150"/>
    <x v="1"/>
  </r>
  <r>
    <n v="9"/>
    <d v="2020-11-13T00:00:00"/>
    <x v="28"/>
    <n v="6308"/>
    <x v="0"/>
    <n v="95"/>
    <x v="0"/>
  </r>
  <r>
    <n v="14"/>
    <d v="2020-11-23T00:00:00"/>
    <x v="28"/>
    <n v="10923"/>
    <x v="0"/>
    <n v="164"/>
    <x v="0"/>
  </r>
  <r>
    <n v="15"/>
    <d v="2020-11-28T00:00:00"/>
    <x v="28"/>
    <n v="23717"/>
    <x v="0"/>
    <n v="356"/>
    <x v="0"/>
  </r>
  <r>
    <n v="2"/>
    <d v="2020-11-03T00:00:00"/>
    <x v="29"/>
    <n v="15170"/>
    <x v="0"/>
    <n v="228"/>
    <x v="0"/>
  </r>
  <r>
    <n v="16"/>
    <d v="2020-11-28T00:00:00"/>
    <x v="29"/>
    <n v="11240"/>
    <x v="0"/>
    <n v="169"/>
    <x v="0"/>
  </r>
  <r>
    <n v="18"/>
    <d v="2020-11-28T00:00:00"/>
    <x v="29"/>
    <n v="1350"/>
    <x v="0"/>
    <n v="20"/>
    <x v="0"/>
  </r>
  <r>
    <n v="1"/>
    <d v="2020-11-05T00:00:00"/>
    <x v="30"/>
    <n v="45269"/>
    <x v="3"/>
    <n v="3395"/>
    <x v="2"/>
  </r>
  <r>
    <n v="5"/>
    <d v="2020-11-16T00:00:00"/>
    <x v="31"/>
    <n v="2400"/>
    <x v="1"/>
    <n v="90"/>
    <x v="1"/>
  </r>
  <r>
    <n v="6"/>
    <d v="2020-11-16T00:00:00"/>
    <x v="32"/>
    <n v="2400"/>
    <x v="1"/>
    <n v="90"/>
    <x v="1"/>
  </r>
  <r>
    <n v="19"/>
    <d v="2020-11-07T00:00:00"/>
    <x v="33"/>
    <n v="29294"/>
    <x v="2"/>
    <n v="220"/>
    <x v="0"/>
  </r>
  <r>
    <n v="4"/>
    <d v="2020-11-07T00:00:00"/>
    <x v="34"/>
    <n v="10850"/>
    <x v="0"/>
    <n v="163"/>
    <x v="0"/>
  </r>
  <r>
    <n v="3"/>
    <d v="2020-11-07T00:00:00"/>
    <x v="35"/>
    <n v="11482"/>
    <x v="0"/>
    <n v="172"/>
    <x v="0"/>
  </r>
  <r>
    <n v="10"/>
    <d v="2020-11-13T00:00:00"/>
    <x v="36"/>
    <n v="31118.36"/>
    <x v="0"/>
    <n v="467"/>
    <x v="0"/>
  </r>
  <r>
    <n v="9"/>
    <d v="2020-11-19T00:00:00"/>
    <x v="37"/>
    <n v="50982.559999999998"/>
    <x v="3"/>
    <n v="3824"/>
    <x v="2"/>
  </r>
  <r>
    <n v="8"/>
    <d v="2020-11-11T00:00:00"/>
    <x v="38"/>
    <n v="10750"/>
    <x v="0"/>
    <n v="161"/>
    <x v="0"/>
  </r>
  <r>
    <n v="2"/>
    <d v="2020-11-05T00:00:00"/>
    <x v="38"/>
    <n v="22634"/>
    <x v="3"/>
    <n v="1698"/>
    <x v="2"/>
  </r>
  <r>
    <n v="3"/>
    <d v="2020-11-07T00:00:00"/>
    <x v="38"/>
    <n v="5630"/>
    <x v="3"/>
    <n v="422"/>
    <x v="2"/>
  </r>
  <r>
    <n v="4"/>
    <d v="2020-11-07T00:00:00"/>
    <x v="38"/>
    <n v="30230"/>
    <x v="3"/>
    <n v="2267"/>
    <x v="2"/>
  </r>
  <r>
    <n v="5"/>
    <d v="2020-11-07T00:00:00"/>
    <x v="38"/>
    <n v="9500"/>
    <x v="3"/>
    <n v="713"/>
    <x v="2"/>
  </r>
  <r>
    <n v="6"/>
    <d v="2020-11-07T00:00:00"/>
    <x v="38"/>
    <n v="14283.96"/>
    <x v="3"/>
    <n v="1071"/>
    <x v="2"/>
  </r>
  <r>
    <n v="7"/>
    <d v="2020-11-11T00:00:00"/>
    <x v="38"/>
    <n v="525"/>
    <x v="3"/>
    <n v="39"/>
    <x v="2"/>
  </r>
  <r>
    <n v="8"/>
    <d v="2020-11-12T00:00:00"/>
    <x v="38"/>
    <n v="52450"/>
    <x v="3"/>
    <n v="3934"/>
    <x v="2"/>
  </r>
  <r>
    <n v="7"/>
    <d v="2020-11-09T00:00:00"/>
    <x v="39"/>
    <n v="2363"/>
    <x v="0"/>
    <n v="35"/>
    <x v="0"/>
  </r>
  <r>
    <n v="16"/>
    <d v="2020-11-03T00:00:00"/>
    <x v="40"/>
    <n v="30000"/>
    <x v="2"/>
    <n v="225"/>
    <x v="0"/>
  </r>
  <r>
    <n v="67"/>
    <d v="2020-11-23T00:00:00"/>
    <x v="40"/>
    <n v="40000"/>
    <x v="2"/>
    <n v="300"/>
    <x v="0"/>
  </r>
  <r>
    <n v="74"/>
    <d v="2020-11-28T00:00:00"/>
    <x v="40"/>
    <n v="50000"/>
    <x v="2"/>
    <n v="375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1">
  <r>
    <n v="1"/>
    <d v="2020-12-03T00:00:00"/>
    <x v="0"/>
    <n v="2080"/>
    <x v="0"/>
    <n v="31"/>
    <x v="0"/>
  </r>
  <r>
    <n v="2"/>
    <d v="2020-12-04T00:00:00"/>
    <x v="1"/>
    <n v="4166"/>
    <x v="0"/>
    <n v="62"/>
    <x v="0"/>
  </r>
  <r>
    <n v="3"/>
    <d v="2020-12-07T00:00:00"/>
    <x v="2"/>
    <n v="263000"/>
    <x v="0"/>
    <n v="3945"/>
    <x v="0"/>
  </r>
  <r>
    <n v="4"/>
    <d v="2020-12-09T00:00:00"/>
    <x v="0"/>
    <n v="2080"/>
    <x v="0"/>
    <n v="31"/>
    <x v="0"/>
  </r>
  <r>
    <n v="5"/>
    <d v="2020-12-14T00:00:00"/>
    <x v="2"/>
    <n v="326000"/>
    <x v="0"/>
    <n v="4890"/>
    <x v="0"/>
  </r>
  <r>
    <n v="6"/>
    <d v="2020-12-15T00:00:00"/>
    <x v="0"/>
    <n v="2080"/>
    <x v="0"/>
    <n v="31"/>
    <x v="0"/>
  </r>
  <r>
    <n v="7"/>
    <d v="2020-12-21T00:00:00"/>
    <x v="2"/>
    <n v="2080"/>
    <x v="0"/>
    <n v="31"/>
    <x v="0"/>
  </r>
  <r>
    <n v="8"/>
    <d v="2020-12-22T00:00:00"/>
    <x v="2"/>
    <n v="249000"/>
    <x v="0"/>
    <n v="3735"/>
    <x v="0"/>
  </r>
  <r>
    <n v="9"/>
    <d v="2020-12-26T00:00:00"/>
    <x v="2"/>
    <n v="330000"/>
    <x v="0"/>
    <n v="4950"/>
    <x v="0"/>
  </r>
  <r>
    <n v="10"/>
    <d v="2020-12-26T00:00:00"/>
    <x v="0"/>
    <n v="2080"/>
    <x v="0"/>
    <n v="31"/>
    <x v="0"/>
  </r>
  <r>
    <n v="9"/>
    <d v="2020-12-07T00:00:00"/>
    <x v="3"/>
    <n v="7584"/>
    <x v="0"/>
    <n v="114"/>
    <x v="1"/>
  </r>
  <r>
    <n v="17"/>
    <d v="2020-12-22T00:00:00"/>
    <x v="3"/>
    <n v="6714"/>
    <x v="0"/>
    <n v="101"/>
    <x v="1"/>
  </r>
  <r>
    <n v="21"/>
    <d v="2020-12-26T00:00:00"/>
    <x v="3"/>
    <n v="7430"/>
    <x v="0"/>
    <n v="111"/>
    <x v="1"/>
  </r>
  <r>
    <n v="1"/>
    <d v="2020-12-03T00:00:00"/>
    <x v="4"/>
    <n v="52875"/>
    <x v="0"/>
    <n v="793"/>
    <x v="0"/>
  </r>
  <r>
    <n v="2"/>
    <d v="2020-12-03T00:00:00"/>
    <x v="4"/>
    <n v="25400"/>
    <x v="0"/>
    <n v="381"/>
    <x v="0"/>
  </r>
  <r>
    <n v="3"/>
    <d v="2020-12-04T00:00:00"/>
    <x v="5"/>
    <n v="22120"/>
    <x v="0"/>
    <n v="332"/>
    <x v="0"/>
  </r>
  <r>
    <n v="4"/>
    <d v="2020-12-04T00:00:00"/>
    <x v="4"/>
    <n v="168500"/>
    <x v="0"/>
    <n v="2528"/>
    <x v="0"/>
  </r>
  <r>
    <n v="5"/>
    <d v="2020-12-04T00:00:00"/>
    <x v="6"/>
    <n v="2363"/>
    <x v="0"/>
    <n v="35"/>
    <x v="0"/>
  </r>
  <r>
    <n v="6"/>
    <d v="2020-12-04T00:00:00"/>
    <x v="6"/>
    <n v="2363"/>
    <x v="0"/>
    <n v="35"/>
    <x v="0"/>
  </r>
  <r>
    <n v="7"/>
    <d v="2020-12-18T00:00:00"/>
    <x v="7"/>
    <n v="25546.81"/>
    <x v="0"/>
    <n v="383"/>
    <x v="0"/>
  </r>
  <r>
    <n v="8"/>
    <d v="2020-12-24T00:00:00"/>
    <x v="6"/>
    <n v="2363"/>
    <x v="0"/>
    <n v="35"/>
    <x v="0"/>
  </r>
  <r>
    <n v="1"/>
    <d v="2020-12-03T00:00:00"/>
    <x v="8"/>
    <n v="7886"/>
    <x v="1"/>
    <n v="59"/>
    <x v="0"/>
  </r>
  <r>
    <n v="2"/>
    <d v="2020-12-03T00:00:00"/>
    <x v="9"/>
    <n v="130"/>
    <x v="1"/>
    <n v="1"/>
    <x v="0"/>
  </r>
  <r>
    <n v="3"/>
    <d v="2020-12-03T00:00:00"/>
    <x v="10"/>
    <n v="130"/>
    <x v="1"/>
    <n v="1"/>
    <x v="0"/>
  </r>
  <r>
    <n v="4"/>
    <d v="2020-12-03T00:00:00"/>
    <x v="11"/>
    <n v="260"/>
    <x v="1"/>
    <n v="2"/>
    <x v="0"/>
  </r>
  <r>
    <n v="5"/>
    <d v="2020-12-03T00:00:00"/>
    <x v="12"/>
    <n v="520"/>
    <x v="1"/>
    <n v="4"/>
    <x v="0"/>
  </r>
  <r>
    <n v="6"/>
    <d v="2020-12-04T00:00:00"/>
    <x v="13"/>
    <n v="29294"/>
    <x v="1"/>
    <n v="220"/>
    <x v="0"/>
  </r>
  <r>
    <n v="7"/>
    <d v="2020-12-05T00:00:00"/>
    <x v="12"/>
    <n v="15000"/>
    <x v="1"/>
    <n v="113"/>
    <x v="0"/>
  </r>
  <r>
    <n v="8"/>
    <d v="2020-12-05T00:00:00"/>
    <x v="11"/>
    <n v="15000"/>
    <x v="1"/>
    <n v="113"/>
    <x v="0"/>
  </r>
  <r>
    <n v="9"/>
    <d v="2020-12-05T00:00:00"/>
    <x v="14"/>
    <n v="1700"/>
    <x v="1"/>
    <n v="13"/>
    <x v="0"/>
  </r>
  <r>
    <n v="10"/>
    <d v="2020-12-05T00:00:00"/>
    <x v="15"/>
    <n v="3987"/>
    <x v="1"/>
    <n v="30"/>
    <x v="0"/>
  </r>
  <r>
    <n v="11"/>
    <d v="2020-12-07T00:00:00"/>
    <x v="16"/>
    <n v="10000"/>
    <x v="1"/>
    <n v="75"/>
    <x v="0"/>
  </r>
  <r>
    <n v="12"/>
    <d v="2020-12-07T00:00:00"/>
    <x v="17"/>
    <n v="15000"/>
    <x v="1"/>
    <n v="113"/>
    <x v="0"/>
  </r>
  <r>
    <n v="13"/>
    <d v="2020-12-07T00:00:00"/>
    <x v="8"/>
    <n v="15000"/>
    <x v="1"/>
    <n v="113"/>
    <x v="0"/>
  </r>
  <r>
    <n v="14"/>
    <d v="2020-12-07T00:00:00"/>
    <x v="18"/>
    <n v="15000"/>
    <x v="1"/>
    <n v="113"/>
    <x v="0"/>
  </r>
  <r>
    <n v="15"/>
    <d v="2020-12-07T00:00:00"/>
    <x v="19"/>
    <n v="3825"/>
    <x v="1"/>
    <n v="29"/>
    <x v="0"/>
  </r>
  <r>
    <n v="16"/>
    <d v="2020-12-07T00:00:00"/>
    <x v="20"/>
    <n v="10000"/>
    <x v="1"/>
    <n v="75"/>
    <x v="0"/>
  </r>
  <r>
    <n v="17"/>
    <d v="2020-12-07T00:00:00"/>
    <x v="9"/>
    <n v="15000"/>
    <x v="1"/>
    <n v="113"/>
    <x v="0"/>
  </r>
  <r>
    <n v="18"/>
    <d v="2020-12-07T00:00:00"/>
    <x v="19"/>
    <n v="6093"/>
    <x v="1"/>
    <n v="46"/>
    <x v="0"/>
  </r>
  <r>
    <n v="19"/>
    <d v="2020-12-07T00:00:00"/>
    <x v="21"/>
    <n v="50000"/>
    <x v="1"/>
    <n v="375"/>
    <x v="0"/>
  </r>
  <r>
    <n v="20"/>
    <d v="2020-12-09T00:00:00"/>
    <x v="12"/>
    <n v="520"/>
    <x v="1"/>
    <n v="4"/>
    <x v="0"/>
  </r>
  <r>
    <n v="21"/>
    <d v="2020-12-09T00:00:00"/>
    <x v="9"/>
    <n v="130"/>
    <x v="1"/>
    <n v="1"/>
    <x v="0"/>
  </r>
  <r>
    <n v="22"/>
    <d v="2020-12-09T00:00:00"/>
    <x v="10"/>
    <n v="130"/>
    <x v="1"/>
    <n v="1"/>
    <x v="0"/>
  </r>
  <r>
    <n v="23"/>
    <d v="2020-12-09T00:00:00"/>
    <x v="11"/>
    <n v="130"/>
    <x v="1"/>
    <n v="1"/>
    <x v="0"/>
  </r>
  <r>
    <n v="24"/>
    <d v="2020-12-14T00:00:00"/>
    <x v="21"/>
    <n v="100000"/>
    <x v="1"/>
    <n v="750"/>
    <x v="0"/>
  </r>
  <r>
    <n v="25"/>
    <d v="2020-12-14T00:00:00"/>
    <x v="19"/>
    <n v="7400"/>
    <x v="1"/>
    <n v="56"/>
    <x v="0"/>
  </r>
  <r>
    <n v="26"/>
    <d v="2020-12-14T00:00:00"/>
    <x v="19"/>
    <n v="9000"/>
    <x v="1"/>
    <n v="68"/>
    <x v="0"/>
  </r>
  <r>
    <n v="27"/>
    <d v="2020-12-14T00:00:00"/>
    <x v="22"/>
    <n v="3300"/>
    <x v="1"/>
    <n v="25"/>
    <x v="0"/>
  </r>
  <r>
    <n v="28"/>
    <d v="2020-12-14T00:00:00"/>
    <x v="23"/>
    <n v="1375"/>
    <x v="1"/>
    <n v="10"/>
    <x v="0"/>
  </r>
  <r>
    <n v="29"/>
    <d v="2020-12-14T00:00:00"/>
    <x v="15"/>
    <n v="3160"/>
    <x v="1"/>
    <n v="23"/>
    <x v="0"/>
  </r>
  <r>
    <n v="30"/>
    <d v="2020-12-14T00:00:00"/>
    <x v="14"/>
    <n v="3050"/>
    <x v="1"/>
    <n v="23"/>
    <x v="0"/>
  </r>
  <r>
    <n v="31"/>
    <d v="2020-12-14T00:00:00"/>
    <x v="16"/>
    <n v="4000"/>
    <x v="1"/>
    <n v="30"/>
    <x v="0"/>
  </r>
  <r>
    <n v="32"/>
    <d v="2020-12-14T00:00:00"/>
    <x v="17"/>
    <n v="25000"/>
    <x v="1"/>
    <n v="188"/>
    <x v="0"/>
  </r>
  <r>
    <n v="33"/>
    <d v="2020-12-14T00:00:00"/>
    <x v="11"/>
    <n v="20000"/>
    <x v="1"/>
    <n v="150"/>
    <x v="0"/>
  </r>
  <r>
    <n v="34"/>
    <d v="2020-12-14T00:00:00"/>
    <x v="8"/>
    <n v="20000"/>
    <x v="1"/>
    <n v="150"/>
    <x v="0"/>
  </r>
  <r>
    <n v="35"/>
    <d v="2020-12-14T00:00:00"/>
    <x v="18"/>
    <n v="20000"/>
    <x v="1"/>
    <n v="150"/>
    <x v="0"/>
  </r>
  <r>
    <n v="36"/>
    <d v="2020-12-14T00:00:00"/>
    <x v="12"/>
    <n v="25000"/>
    <x v="1"/>
    <n v="188"/>
    <x v="0"/>
  </r>
  <r>
    <n v="37"/>
    <d v="2020-12-14T00:00:00"/>
    <x v="10"/>
    <n v="50000"/>
    <x v="1"/>
    <n v="375"/>
    <x v="0"/>
  </r>
  <r>
    <n v="38"/>
    <d v="2020-12-14T00:00:00"/>
    <x v="9"/>
    <n v="25000"/>
    <x v="1"/>
    <n v="188"/>
    <x v="0"/>
  </r>
  <r>
    <n v="39"/>
    <d v="2020-12-14T00:00:00"/>
    <x v="20"/>
    <n v="15000"/>
    <x v="1"/>
    <n v="113"/>
    <x v="0"/>
  </r>
  <r>
    <n v="40"/>
    <d v="2020-12-14T00:00:00"/>
    <x v="24"/>
    <n v="2600"/>
    <x v="1"/>
    <n v="20"/>
    <x v="0"/>
  </r>
  <r>
    <n v="41"/>
    <d v="2020-12-15T00:00:00"/>
    <x v="10"/>
    <n v="130"/>
    <x v="1"/>
    <n v="1"/>
    <x v="0"/>
  </r>
  <r>
    <n v="42"/>
    <d v="2020-12-15T00:00:00"/>
    <x v="9"/>
    <n v="130"/>
    <x v="1"/>
    <n v="1"/>
    <x v="0"/>
  </r>
  <r>
    <n v="43"/>
    <d v="2020-12-15T00:00:00"/>
    <x v="11"/>
    <n v="260"/>
    <x v="1"/>
    <n v="2"/>
    <x v="0"/>
  </r>
  <r>
    <n v="44"/>
    <d v="2020-12-15T00:00:00"/>
    <x v="12"/>
    <n v="520"/>
    <x v="1"/>
    <n v="4"/>
    <x v="0"/>
  </r>
  <r>
    <n v="45"/>
    <d v="2020-12-21T00:00:00"/>
    <x v="9"/>
    <n v="130"/>
    <x v="1"/>
    <n v="1"/>
    <x v="0"/>
  </r>
  <r>
    <n v="46"/>
    <d v="2020-12-21T00:00:00"/>
    <x v="11"/>
    <n v="260"/>
    <x v="1"/>
    <n v="2"/>
    <x v="0"/>
  </r>
  <r>
    <n v="47"/>
    <d v="2020-12-21T00:00:00"/>
    <x v="12"/>
    <n v="520"/>
    <x v="1"/>
    <n v="4"/>
    <x v="0"/>
  </r>
  <r>
    <n v="48"/>
    <d v="2020-12-21T00:00:00"/>
    <x v="10"/>
    <n v="130"/>
    <x v="1"/>
    <n v="1"/>
    <x v="0"/>
  </r>
  <r>
    <n v="49"/>
    <d v="2020-12-22T00:00:00"/>
    <x v="17"/>
    <n v="10000"/>
    <x v="1"/>
    <n v="75"/>
    <x v="0"/>
  </r>
  <r>
    <n v="50"/>
    <d v="2020-12-22T00:00:00"/>
    <x v="11"/>
    <n v="15000"/>
    <x v="1"/>
    <n v="113"/>
    <x v="0"/>
  </r>
  <r>
    <n v="51"/>
    <d v="2020-12-22T00:00:00"/>
    <x v="25"/>
    <n v="2000"/>
    <x v="1"/>
    <n v="15"/>
    <x v="0"/>
  </r>
  <r>
    <n v="52"/>
    <d v="2020-12-22T00:00:00"/>
    <x v="8"/>
    <n v="10000"/>
    <x v="1"/>
    <n v="75"/>
    <x v="0"/>
  </r>
  <r>
    <n v="53"/>
    <d v="2020-12-22T00:00:00"/>
    <x v="12"/>
    <n v="25000"/>
    <x v="1"/>
    <n v="188"/>
    <x v="0"/>
  </r>
  <r>
    <n v="54"/>
    <d v="2020-12-22T00:00:00"/>
    <x v="10"/>
    <n v="50000"/>
    <x v="1"/>
    <n v="375"/>
    <x v="0"/>
  </r>
  <r>
    <n v="55"/>
    <d v="2020-12-22T00:00:00"/>
    <x v="9"/>
    <n v="20000"/>
    <x v="1"/>
    <n v="150"/>
    <x v="0"/>
  </r>
  <r>
    <n v="56"/>
    <d v="2020-12-22T00:00:00"/>
    <x v="19"/>
    <n v="2250"/>
    <x v="1"/>
    <n v="17"/>
    <x v="0"/>
  </r>
  <r>
    <n v="57"/>
    <d v="2020-12-22T00:00:00"/>
    <x v="19"/>
    <n v="9500"/>
    <x v="1"/>
    <n v="71"/>
    <x v="0"/>
  </r>
  <r>
    <n v="58"/>
    <d v="2020-12-22T00:00:00"/>
    <x v="15"/>
    <n v="2750"/>
    <x v="1"/>
    <n v="21"/>
    <x v="0"/>
  </r>
  <r>
    <n v="59"/>
    <d v="2020-12-22T00:00:00"/>
    <x v="14"/>
    <n v="1950"/>
    <x v="1"/>
    <n v="15"/>
    <x v="0"/>
  </r>
  <r>
    <n v="60"/>
    <d v="2020-12-23T00:00:00"/>
    <x v="10"/>
    <n v="11250"/>
    <x v="1"/>
    <n v="84"/>
    <x v="0"/>
  </r>
  <r>
    <n v="61"/>
    <d v="2020-12-23T00:00:00"/>
    <x v="10"/>
    <n v="10232"/>
    <x v="1"/>
    <n v="77"/>
    <x v="0"/>
  </r>
  <r>
    <n v="62"/>
    <d v="2020-12-23T00:00:00"/>
    <x v="10"/>
    <n v="4653"/>
    <x v="1"/>
    <n v="35"/>
    <x v="0"/>
  </r>
  <r>
    <n v="63"/>
    <d v="2020-12-26T00:00:00"/>
    <x v="11"/>
    <n v="260"/>
    <x v="1"/>
    <n v="2"/>
    <x v="0"/>
  </r>
  <r>
    <n v="64"/>
    <d v="2020-12-26T00:00:00"/>
    <x v="12"/>
    <n v="520"/>
    <x v="1"/>
    <n v="4"/>
    <x v="0"/>
  </r>
  <r>
    <n v="65"/>
    <d v="2020-12-26T00:00:00"/>
    <x v="10"/>
    <n v="130"/>
    <x v="1"/>
    <n v="1"/>
    <x v="0"/>
  </r>
  <r>
    <n v="66"/>
    <d v="2020-12-26T00:00:00"/>
    <x v="9"/>
    <n v="130"/>
    <x v="1"/>
    <n v="1"/>
    <x v="0"/>
  </r>
  <r>
    <n v="67"/>
    <d v="2020-12-26T00:00:00"/>
    <x v="25"/>
    <n v="10000"/>
    <x v="1"/>
    <n v="75"/>
    <x v="0"/>
  </r>
  <r>
    <n v="68"/>
    <d v="2020-12-26T00:00:00"/>
    <x v="8"/>
    <n v="20000"/>
    <x v="1"/>
    <n v="150"/>
    <x v="0"/>
  </r>
  <r>
    <n v="69"/>
    <d v="2020-12-26T00:00:00"/>
    <x v="18"/>
    <n v="5500"/>
    <x v="1"/>
    <n v="41"/>
    <x v="0"/>
  </r>
  <r>
    <n v="70"/>
    <d v="2020-12-26T00:00:00"/>
    <x v="12"/>
    <n v="35000"/>
    <x v="1"/>
    <n v="263"/>
    <x v="0"/>
  </r>
  <r>
    <n v="71"/>
    <d v="2020-12-26T00:00:00"/>
    <x v="10"/>
    <n v="25000"/>
    <x v="1"/>
    <n v="188"/>
    <x v="0"/>
  </r>
  <r>
    <n v="72"/>
    <d v="2020-12-26T00:00:00"/>
    <x v="9"/>
    <n v="30000"/>
    <x v="1"/>
    <n v="225"/>
    <x v="0"/>
  </r>
  <r>
    <n v="73"/>
    <d v="2020-12-26T00:00:00"/>
    <x v="20"/>
    <n v="10000"/>
    <x v="1"/>
    <n v="75"/>
    <x v="0"/>
  </r>
  <r>
    <n v="74"/>
    <d v="2020-12-26T00:00:00"/>
    <x v="16"/>
    <n v="10000"/>
    <x v="1"/>
    <n v="75"/>
    <x v="0"/>
  </r>
  <r>
    <n v="75"/>
    <d v="2020-12-26T00:00:00"/>
    <x v="11"/>
    <n v="25000"/>
    <x v="1"/>
    <n v="188"/>
    <x v="0"/>
  </r>
  <r>
    <n v="76"/>
    <d v="2020-12-26T00:00:00"/>
    <x v="14"/>
    <n v="1500"/>
    <x v="1"/>
    <n v="11"/>
    <x v="0"/>
  </r>
  <r>
    <n v="77"/>
    <d v="2020-12-26T00:00:00"/>
    <x v="15"/>
    <n v="4000"/>
    <x v="1"/>
    <n v="30"/>
    <x v="0"/>
  </r>
  <r>
    <n v="78"/>
    <d v="2020-12-26T00:00:00"/>
    <x v="26"/>
    <n v="4037"/>
    <x v="1"/>
    <n v="30"/>
    <x v="0"/>
  </r>
  <r>
    <n v="79"/>
    <d v="2020-12-26T00:00:00"/>
    <x v="27"/>
    <n v="1375"/>
    <x v="1"/>
    <n v="10"/>
    <x v="0"/>
  </r>
  <r>
    <n v="80"/>
    <d v="2020-12-26T00:00:00"/>
    <x v="28"/>
    <n v="3250"/>
    <x v="1"/>
    <n v="24"/>
    <x v="0"/>
  </r>
  <r>
    <n v="81"/>
    <d v="2020-12-26T00:00:00"/>
    <x v="19"/>
    <n v="9000"/>
    <x v="1"/>
    <n v="68"/>
    <x v="0"/>
  </r>
  <r>
    <n v="82"/>
    <d v="2020-12-26T00:00:00"/>
    <x v="19"/>
    <n v="7762"/>
    <x v="1"/>
    <n v="58"/>
    <x v="0"/>
  </r>
  <r>
    <n v="1"/>
    <d v="2020-12-03T00:00:00"/>
    <x v="29"/>
    <n v="45269"/>
    <x v="2"/>
    <n v="3395"/>
    <x v="2"/>
  </r>
  <r>
    <n v="2"/>
    <d v="2020-12-03T00:00:00"/>
    <x v="30"/>
    <n v="9000"/>
    <x v="2"/>
    <n v="675"/>
    <x v="2"/>
  </r>
  <r>
    <n v="3"/>
    <d v="2020-12-03T00:00:00"/>
    <x v="30"/>
    <n v="29375"/>
    <x v="2"/>
    <n v="2203"/>
    <x v="2"/>
  </r>
  <r>
    <n v="4"/>
    <d v="2020-12-03T00:00:00"/>
    <x v="30"/>
    <n v="3916"/>
    <x v="2"/>
    <n v="294"/>
    <x v="2"/>
  </r>
  <r>
    <n v="5"/>
    <d v="2020-12-03T00:00:00"/>
    <x v="30"/>
    <n v="690"/>
    <x v="2"/>
    <n v="52"/>
    <x v="2"/>
  </r>
  <r>
    <n v="6"/>
    <d v="2020-12-03T00:00:00"/>
    <x v="30"/>
    <n v="9241.84"/>
    <x v="2"/>
    <n v="693"/>
    <x v="2"/>
  </r>
  <r>
    <n v="7"/>
    <d v="2020-12-03T00:00:00"/>
    <x v="30"/>
    <n v="22634"/>
    <x v="2"/>
    <n v="1698"/>
    <x v="2"/>
  </r>
  <r>
    <n v="8"/>
    <d v="2020-12-09T00:00:00"/>
    <x v="31"/>
    <n v="49692.59"/>
    <x v="2"/>
    <n v="372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0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>
  <location ref="A3:C31" firstHeaderRow="1" firstDataRow="2" firstDataCol="1"/>
  <pivotFields count="7">
    <pivotField showAll="0"/>
    <pivotField numFmtId="14"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8"/>
        <item m="1" x="29"/>
        <item m="1" x="26"/>
        <item m="1" x="27"/>
        <item x="25"/>
        <item x="23"/>
        <item x="24"/>
        <item t="default"/>
      </items>
    </pivotField>
    <pivotField showAll="0"/>
    <pivotField dataField="1" numFmtId="164" showAll="0"/>
    <pivotField numFmtId="10" showAll="0"/>
    <pivotField dataField="1" numFmtId="164"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4" baseField="0" baseItem="0"/>
    <dataField name="Sum of TDS" fld="6" baseField="0" baseItem="0"/>
  </dataFields>
  <formats count="5"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-2" type="button" dataOnly="0" labelOnly="1" outline="0" fieldPosition="0"/>
    </format>
    <format dxfId="51">
      <pivotArea type="topRight" dataOnly="0" labelOnly="1" outline="0" fieldPosition="0"/>
    </format>
    <format dxfId="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2" cacheId="3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>
  <location ref="A3:C53" firstHeaderRow="1" firstDataRow="2" firstDataCol="1"/>
  <pivotFields count="7">
    <pivotField showAll="0"/>
    <pivotField numFmtId="14" showAll="0"/>
    <pivotField axis="axisRow" showAll="0">
      <items count="39">
        <item x="30"/>
        <item x="0"/>
        <item x="5"/>
        <item x="32"/>
        <item x="8"/>
        <item x="15"/>
        <item x="17"/>
        <item x="16"/>
        <item x="29"/>
        <item x="34"/>
        <item x="18"/>
        <item x="19"/>
        <item x="14"/>
        <item x="28"/>
        <item x="20"/>
        <item x="24"/>
        <item x="21"/>
        <item x="33"/>
        <item x="23"/>
        <item x="22"/>
        <item x="25"/>
        <item x="26"/>
        <item x="13"/>
        <item x="12"/>
        <item x="11"/>
        <item x="10"/>
        <item x="9"/>
        <item x="7"/>
        <item x="27"/>
        <item x="37"/>
        <item x="1"/>
        <item x="4"/>
        <item x="3"/>
        <item x="6"/>
        <item x="36"/>
        <item x="2"/>
        <item x="35"/>
        <item x="31"/>
        <item t="default"/>
      </items>
    </pivotField>
    <pivotField dataField="1" numFmtId="164" showAll="0"/>
    <pivotField axis="axisRow" showAll="0">
      <items count="5">
        <item x="2"/>
        <item x="0"/>
        <item x="1"/>
        <item x="3"/>
        <item t="default"/>
      </items>
    </pivotField>
    <pivotField dataField="1" numFmtId="164" showAll="0"/>
    <pivotField axis="axisRow" showAll="0">
      <items count="4">
        <item x="0"/>
        <item x="1"/>
        <item x="2"/>
        <item t="default"/>
      </items>
    </pivotField>
  </pivotFields>
  <rowFields count="3">
    <field x="4"/>
    <field x="6"/>
    <field x="2"/>
  </rowFields>
  <rowItems count="49">
    <i>
      <x/>
    </i>
    <i r="1">
      <x/>
    </i>
    <i r="2">
      <x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8"/>
    </i>
    <i r="2">
      <x v="36"/>
    </i>
    <i r="2">
      <x v="37"/>
    </i>
    <i>
      <x v="1"/>
    </i>
    <i r="1">
      <x/>
    </i>
    <i r="2">
      <x v="1"/>
    </i>
    <i r="2">
      <x v="2"/>
    </i>
    <i r="2">
      <x v="4"/>
    </i>
    <i r="2">
      <x v="27"/>
    </i>
    <i r="2">
      <x v="30"/>
    </i>
    <i r="2">
      <x v="31"/>
    </i>
    <i r="2">
      <x v="32"/>
    </i>
    <i r="2">
      <x v="33"/>
    </i>
    <i r="2">
      <x v="35"/>
    </i>
    <i>
      <x v="2"/>
    </i>
    <i r="1">
      <x v="1"/>
    </i>
    <i r="2">
      <x v="22"/>
    </i>
    <i r="2">
      <x v="23"/>
    </i>
    <i r="2">
      <x v="24"/>
    </i>
    <i r="2">
      <x v="25"/>
    </i>
    <i r="2">
      <x v="26"/>
    </i>
    <i>
      <x v="3"/>
    </i>
    <i r="1">
      <x v="2"/>
    </i>
    <i r="2">
      <x v="29"/>
    </i>
    <i r="2">
      <x v="34"/>
    </i>
    <i r="2">
      <x v="3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3" baseField="0" baseItem="0"/>
    <dataField name="Sum of TDS" fld="5" baseField="0" baseItem="0"/>
  </dataFields>
  <formats count="12"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-2" type="button" dataOnly="0" labelOnly="1" outline="0" fieldPosition="0"/>
    </format>
    <format dxfId="46">
      <pivotArea type="topRight" dataOnly="0" labelOnly="1" outline="0" fieldPosition="0"/>
    </format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">
      <pivotArea outline="0" collapsedLevelsAreSubtotals="1" fieldPosition="0"/>
    </format>
    <format dxfId="43">
      <pivotArea field="4" type="button" dataOnly="0" labelOnly="1" outline="0" fieldPosition="0"/>
    </format>
    <format dxfId="42">
      <pivotArea dataOnly="0" labelOnly="1" fieldPosition="0">
        <references count="1">
          <reference field="4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4" count="1" selected="0">
            <x v="0"/>
          </reference>
          <reference field="6" count="0"/>
        </references>
      </pivotArea>
    </format>
    <format dxfId="39">
      <pivotArea dataOnly="0" labelOnly="1" fieldPosition="0">
        <references count="3">
          <reference field="2" count="0"/>
          <reference field="4" count="1" selected="0">
            <x v="0"/>
          </reference>
          <reference field="6" count="1" selected="0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2" cacheId="1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 rowHeaderCaption="Particulars">
  <location ref="A5:C53" firstHeaderRow="1" firstDataRow="2" firstDataCol="1"/>
  <pivotFields count="7">
    <pivotField showAll="0"/>
    <pivotField numFmtId="14" showAll="0"/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dataField="1" numFmtId="164" showAll="0"/>
    <pivotField axis="axisRow" showAll="0">
      <items count="5">
        <item n="1.5" x="0"/>
        <item x="3"/>
        <item x="2"/>
        <item x="1"/>
        <item t="default"/>
      </items>
    </pivotField>
    <pivotField dataField="1" numFmtId="164" showAll="0"/>
    <pivotField showAll="0">
      <items count="4">
        <item x="0"/>
        <item x="1"/>
        <item x="2"/>
        <item t="default"/>
      </items>
    </pivotField>
  </pivotFields>
  <rowFields count="2">
    <field x="4"/>
    <field x="2"/>
  </rowFields>
  <rowItems count="47">
    <i>
      <x/>
    </i>
    <i r="1">
      <x/>
    </i>
    <i r="1">
      <x v="4"/>
    </i>
    <i r="1">
      <x v="5"/>
    </i>
    <i r="1">
      <x v="28"/>
    </i>
    <i r="1">
      <x v="29"/>
    </i>
    <i r="1">
      <x v="34"/>
    </i>
    <i r="1">
      <x v="35"/>
    </i>
    <i r="1">
      <x v="36"/>
    </i>
    <i r="1">
      <x v="38"/>
    </i>
    <i r="1">
      <x v="39"/>
    </i>
    <i>
      <x v="1"/>
    </i>
    <i r="1">
      <x v="30"/>
    </i>
    <i r="1">
      <x v="37"/>
    </i>
    <i r="1">
      <x v="38"/>
    </i>
    <i>
      <x v="2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33"/>
    </i>
    <i r="1">
      <x v="40"/>
    </i>
    <i>
      <x v="3"/>
    </i>
    <i r="1">
      <x v="1"/>
    </i>
    <i r="1">
      <x v="24"/>
    </i>
    <i r="1">
      <x v="25"/>
    </i>
    <i r="1">
      <x v="26"/>
    </i>
    <i r="1">
      <x v="27"/>
    </i>
    <i r="1">
      <x v="31"/>
    </i>
    <i r="1"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3" baseField="0" baseItem="0"/>
    <dataField name="Sum of TDS" fld="5" baseField="0" baseItem="0"/>
  </dataFields>
  <formats count="20">
    <format dxfId="37">
      <pivotArea outline="0" collapsedLevelsAreSubtotals="1" fieldPosition="0"/>
    </format>
    <format dxfId="36">
      <pivotArea field="-2" type="button" dataOnly="0" labelOnly="1" outline="0" fieldPosition="0"/>
    </format>
    <format dxfId="35">
      <pivotArea type="topRight" dataOnly="0" labelOnly="1" outline="0" fieldPosition="0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">
      <pivotArea collapsedLevelsAreSubtotals="1" fieldPosition="0">
        <references count="1">
          <reference field="4" count="1">
            <x v="0"/>
          </reference>
        </references>
      </pivotArea>
    </format>
    <format dxfId="28">
      <pivotArea collapsedLevelsAreSubtotals="1" fieldPosition="0">
        <references count="2">
          <reference field="2" count="10">
            <x v="0"/>
            <x v="4"/>
            <x v="5"/>
            <x v="28"/>
            <x v="29"/>
            <x v="34"/>
            <x v="35"/>
            <x v="36"/>
            <x v="38"/>
            <x v="39"/>
          </reference>
          <reference field="4" count="1" selected="0">
            <x v="0"/>
          </reference>
        </references>
      </pivotArea>
    </format>
    <format dxfId="27">
      <pivotArea collapsedLevelsAreSubtotals="1" fieldPosition="0">
        <references count="1">
          <reference field="4" count="1">
            <x v="1"/>
          </reference>
        </references>
      </pivotArea>
    </format>
    <format dxfId="26">
      <pivotArea collapsedLevelsAreSubtotals="1" fieldPosition="0">
        <references count="2">
          <reference field="2" count="3">
            <x v="30"/>
            <x v="37"/>
            <x v="38"/>
          </reference>
          <reference field="4" count="1" selected="0">
            <x v="1"/>
          </reference>
        </references>
      </pivotArea>
    </format>
    <format dxfId="25">
      <pivotArea collapsedLevelsAreSubtotals="1" fieldPosition="0">
        <references count="1">
          <reference field="4" count="1">
            <x v="2"/>
          </reference>
        </references>
      </pivotArea>
    </format>
    <format dxfId="24">
      <pivotArea collapsedLevelsAreSubtotals="1" fieldPosition="0">
        <references count="2">
          <reference field="2" count="22">
            <x v="2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33"/>
            <x v="40"/>
          </reference>
          <reference field="4" count="1" selected="0">
            <x v="2"/>
          </reference>
        </references>
      </pivotArea>
    </format>
    <format dxfId="23">
      <pivotArea collapsedLevelsAreSubtotals="1" fieldPosition="0">
        <references count="1">
          <reference field="4" count="1">
            <x v="3"/>
          </reference>
        </references>
      </pivotArea>
    </format>
    <format dxfId="22">
      <pivotArea collapsedLevelsAreSubtotals="1" fieldPosition="0">
        <references count="2">
          <reference field="2" count="7">
            <x v="1"/>
            <x v="24"/>
            <x v="25"/>
            <x v="26"/>
            <x v="27"/>
            <x v="31"/>
            <x v="32"/>
          </reference>
          <reference field="4" count="1" selected="0">
            <x v="3"/>
          </reference>
        </references>
      </pivotArea>
    </format>
    <format dxfId="21">
      <pivotArea field="4" type="button" dataOnly="0" labelOnly="1" outline="0" fieldPosition="0"/>
    </format>
    <format dxfId="20">
      <pivotArea dataOnly="0" labelOnly="1" fieldPosition="0">
        <references count="1">
          <reference field="4" count="0"/>
        </references>
      </pivotArea>
    </format>
    <format dxfId="19">
      <pivotArea dataOnly="0" labelOnly="1" fieldPosition="0">
        <references count="2">
          <reference field="2" count="0"/>
          <reference field="4" count="1" selected="0">
            <x v="0"/>
          </reference>
        </references>
      </pivotArea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le3" cacheId="2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 rowHeaderCaption="Particulars">
  <location ref="B5:D46" firstHeaderRow="1" firstDataRow="2" firstDataCol="1"/>
  <pivotFields count="7">
    <pivotField showAll="0"/>
    <pivotField numFmtId="14" showAll="0"/>
    <pivotField axis="axisRow" showAll="0">
      <items count="33">
        <item x="20"/>
        <item x="2"/>
        <item x="0"/>
        <item x="9"/>
        <item x="10"/>
        <item x="12"/>
        <item x="18"/>
        <item x="17"/>
        <item x="25"/>
        <item x="11"/>
        <item x="16"/>
        <item x="8"/>
        <item x="19"/>
        <item x="14"/>
        <item x="26"/>
        <item x="27"/>
        <item x="22"/>
        <item x="28"/>
        <item x="15"/>
        <item x="23"/>
        <item x="24"/>
        <item x="3"/>
        <item x="13"/>
        <item x="5"/>
        <item x="29"/>
        <item x="4"/>
        <item x="31"/>
        <item x="30"/>
        <item x="7"/>
        <item x="6"/>
        <item x="21"/>
        <item x="1"/>
        <item t="default"/>
      </items>
    </pivotField>
    <pivotField dataField="1" numFmtId="164" showAll="0"/>
    <pivotField axis="axisRow" showAll="0">
      <items count="4">
        <item x="1"/>
        <item x="2"/>
        <item x="0"/>
        <item t="default"/>
      </items>
    </pivotField>
    <pivotField dataField="1" numFmtId="164" showAll="0"/>
    <pivotField axis="axisRow" showAll="0">
      <items count="4">
        <item x="0"/>
        <item x="1"/>
        <item x="2"/>
        <item t="default"/>
      </items>
    </pivotField>
  </pivotFields>
  <rowFields count="3">
    <field x="4"/>
    <field x="6"/>
    <field x="2"/>
  </rowFields>
  <rowItems count="40">
    <i>
      <x/>
    </i>
    <i r="1">
      <x/>
    </i>
    <i r="2">
      <x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2"/>
    </i>
    <i r="2">
      <x v="30"/>
    </i>
    <i>
      <x v="1"/>
    </i>
    <i r="1">
      <x v="2"/>
    </i>
    <i r="2">
      <x v="24"/>
    </i>
    <i r="2">
      <x v="26"/>
    </i>
    <i r="2">
      <x v="27"/>
    </i>
    <i>
      <x v="2"/>
    </i>
    <i r="1">
      <x/>
    </i>
    <i r="2">
      <x v="1"/>
    </i>
    <i r="2">
      <x v="2"/>
    </i>
    <i r="2">
      <x v="23"/>
    </i>
    <i r="2">
      <x v="25"/>
    </i>
    <i r="2">
      <x v="28"/>
    </i>
    <i r="2">
      <x v="29"/>
    </i>
    <i r="2">
      <x v="31"/>
    </i>
    <i r="1">
      <x v="1"/>
    </i>
    <i r="2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3" baseField="0" baseItem="0"/>
    <dataField name="Sum of TDS" fld="5" baseField="0" baseItem="0"/>
  </dataFields>
  <formats count="18">
    <format dxfId="17">
      <pivotArea field="4" type="button" dataOnly="0" labelOnly="1" outline="0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type="all" dataOnly="0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-2" type="button" dataOnly="0" labelOnly="1" outline="0" fieldPosition="0"/>
    </format>
    <format dxfId="11">
      <pivotArea type="topRight" dataOnly="0" labelOnly="1" outline="0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outline="0" collapsedLevelsAreSubtotals="1" fieldPosition="0"/>
    </format>
    <format dxfId="7">
      <pivotArea field="4" type="button" dataOnly="0" labelOnly="1" outline="0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4" count="1" selected="0">
            <x v="0"/>
          </reference>
          <reference field="6" count="0"/>
        </references>
      </pivotArea>
    </format>
    <format dxfId="3">
      <pivotArea dataOnly="0" labelOnly="1" fieldPosition="0">
        <references count="3">
          <reference field="2" count="0"/>
          <reference field="4" count="1" selected="0">
            <x v="0"/>
          </reference>
          <reference field="6" count="1" selected="0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workbookViewId="0">
      <selection activeCell="B49" sqref="B49"/>
    </sheetView>
  </sheetViews>
  <sheetFormatPr defaultColWidth="9.140625" defaultRowHeight="13.5"/>
  <cols>
    <col min="1" max="1" width="6" style="85" customWidth="1"/>
    <col min="2" max="2" width="12.28515625" style="85" customWidth="1"/>
    <col min="3" max="3" width="40.140625" style="85" customWidth="1"/>
    <col min="4" max="4" width="28.7109375" style="85" customWidth="1"/>
    <col min="5" max="5" width="8.85546875" style="86" customWidth="1"/>
    <col min="6" max="7" width="11.85546875" style="86" customWidth="1"/>
    <col min="8" max="8" width="9.28515625" style="86" customWidth="1"/>
    <col min="9" max="9" width="10.28515625" style="86" customWidth="1"/>
    <col min="10" max="16384" width="9.140625" style="85"/>
  </cols>
  <sheetData>
    <row r="1" spans="1:9">
      <c r="A1" s="282" t="s">
        <v>0</v>
      </c>
      <c r="C1" s="282"/>
      <c r="D1" s="282"/>
    </row>
    <row r="2" spans="1:9">
      <c r="A2" s="282" t="s">
        <v>1</v>
      </c>
      <c r="C2" s="282"/>
      <c r="D2" s="282"/>
    </row>
    <row r="3" spans="1:9">
      <c r="B3" s="282" t="s">
        <v>2</v>
      </c>
      <c r="C3" s="282"/>
      <c r="D3" s="282"/>
    </row>
    <row r="4" spans="1:9">
      <c r="B4" s="282" t="s">
        <v>2</v>
      </c>
      <c r="C4" s="282"/>
      <c r="D4" s="282"/>
    </row>
    <row r="5" spans="1:9">
      <c r="A5" s="84" t="s">
        <v>3</v>
      </c>
      <c r="B5" s="282"/>
      <c r="C5" s="282"/>
      <c r="D5" s="282"/>
    </row>
    <row r="6" spans="1:9" s="84" customFormat="1">
      <c r="A6" s="84" t="s">
        <v>4</v>
      </c>
      <c r="B6" s="281" t="s">
        <v>5</v>
      </c>
      <c r="C6" s="281" t="s">
        <v>6</v>
      </c>
      <c r="D6" s="281" t="s">
        <v>7</v>
      </c>
      <c r="E6" s="134" t="s">
        <v>8</v>
      </c>
      <c r="F6" s="134" t="s">
        <v>9</v>
      </c>
      <c r="G6" s="134" t="s">
        <v>10</v>
      </c>
      <c r="H6" s="134"/>
      <c r="I6" s="134"/>
    </row>
    <row r="7" spans="1:9">
      <c r="A7" s="85">
        <v>1</v>
      </c>
      <c r="B7" s="288">
        <v>43926</v>
      </c>
      <c r="C7" s="289" t="s">
        <v>11</v>
      </c>
      <c r="D7" s="289"/>
      <c r="E7" s="290">
        <v>0.01</v>
      </c>
      <c r="F7" s="86">
        <v>20000</v>
      </c>
      <c r="G7" s="291">
        <v>200</v>
      </c>
    </row>
    <row r="8" spans="1:9">
      <c r="A8" s="85">
        <v>2</v>
      </c>
      <c r="B8" s="288">
        <v>43926</v>
      </c>
      <c r="C8" s="289" t="s">
        <v>12</v>
      </c>
      <c r="D8" s="289"/>
      <c r="E8" s="290">
        <v>0.01</v>
      </c>
      <c r="F8" s="86">
        <v>20000</v>
      </c>
      <c r="G8" s="291">
        <v>200</v>
      </c>
    </row>
    <row r="9" spans="1:9">
      <c r="A9" s="85">
        <v>3</v>
      </c>
      <c r="B9" s="288">
        <v>43926</v>
      </c>
      <c r="C9" s="289" t="s">
        <v>13</v>
      </c>
      <c r="D9" s="289"/>
      <c r="E9" s="290">
        <v>0.01</v>
      </c>
      <c r="F9" s="86">
        <v>10000</v>
      </c>
      <c r="G9" s="291">
        <v>100</v>
      </c>
    </row>
    <row r="10" spans="1:9">
      <c r="A10" s="85">
        <v>4</v>
      </c>
      <c r="B10" s="288">
        <v>43926</v>
      </c>
      <c r="C10" s="289" t="s">
        <v>14</v>
      </c>
      <c r="D10" s="289"/>
      <c r="E10" s="290">
        <v>0.01</v>
      </c>
      <c r="F10" s="86">
        <v>3000</v>
      </c>
      <c r="G10" s="291">
        <v>30</v>
      </c>
    </row>
    <row r="11" spans="1:9">
      <c r="A11" s="85">
        <v>5</v>
      </c>
      <c r="B11" s="288">
        <v>43926</v>
      </c>
      <c r="C11" s="289" t="s">
        <v>15</v>
      </c>
      <c r="D11" s="289"/>
      <c r="E11" s="290">
        <v>0.01</v>
      </c>
      <c r="F11" s="86">
        <v>9030</v>
      </c>
      <c r="G11" s="291">
        <v>90</v>
      </c>
    </row>
    <row r="12" spans="1:9">
      <c r="A12" s="85">
        <v>6</v>
      </c>
      <c r="B12" s="288">
        <v>43926</v>
      </c>
      <c r="C12" s="289" t="s">
        <v>16</v>
      </c>
      <c r="D12" s="289"/>
      <c r="E12" s="290">
        <v>0.01</v>
      </c>
      <c r="F12" s="86">
        <v>1383</v>
      </c>
      <c r="G12" s="291">
        <v>14</v>
      </c>
    </row>
    <row r="13" spans="1:9">
      <c r="A13" s="85">
        <v>7</v>
      </c>
      <c r="B13" s="288">
        <v>43926</v>
      </c>
      <c r="C13" s="289" t="s">
        <v>17</v>
      </c>
      <c r="D13" s="289"/>
      <c r="E13" s="290">
        <v>0.01</v>
      </c>
      <c r="F13" s="86">
        <v>29600</v>
      </c>
      <c r="G13" s="291">
        <v>296</v>
      </c>
    </row>
    <row r="14" spans="1:9">
      <c r="A14" s="85">
        <v>8</v>
      </c>
      <c r="B14" s="288">
        <v>43926</v>
      </c>
      <c r="C14" s="289" t="s">
        <v>18</v>
      </c>
      <c r="D14" s="289"/>
      <c r="E14" s="290">
        <v>0.01</v>
      </c>
      <c r="F14" s="86">
        <v>3500</v>
      </c>
      <c r="G14" s="291">
        <v>35</v>
      </c>
    </row>
    <row r="15" spans="1:9">
      <c r="A15" s="85">
        <v>9</v>
      </c>
      <c r="B15" s="288">
        <v>43926</v>
      </c>
      <c r="C15" s="289" t="s">
        <v>19</v>
      </c>
      <c r="D15" s="289"/>
      <c r="E15" s="290">
        <v>0.01</v>
      </c>
      <c r="F15" s="86">
        <f>6000+7400+7400</f>
        <v>20800</v>
      </c>
      <c r="G15" s="291">
        <v>207</v>
      </c>
    </row>
    <row r="16" spans="1:9">
      <c r="A16" s="85">
        <v>10</v>
      </c>
      <c r="B16" s="288">
        <v>43931</v>
      </c>
      <c r="C16" s="289" t="s">
        <v>20</v>
      </c>
      <c r="D16" s="289"/>
      <c r="E16" s="290">
        <v>0.01</v>
      </c>
      <c r="F16" s="86">
        <v>10000</v>
      </c>
      <c r="G16" s="291">
        <v>100</v>
      </c>
    </row>
    <row r="17" spans="1:7">
      <c r="A17" s="85">
        <v>11</v>
      </c>
      <c r="B17" s="288">
        <v>43931</v>
      </c>
      <c r="C17" s="289" t="s">
        <v>19</v>
      </c>
      <c r="D17" s="289"/>
      <c r="E17" s="290">
        <v>0.01</v>
      </c>
      <c r="F17" s="86">
        <f>6150+6162</f>
        <v>12312</v>
      </c>
      <c r="G17" s="291">
        <v>123</v>
      </c>
    </row>
    <row r="18" spans="1:7">
      <c r="A18" s="85">
        <v>12</v>
      </c>
      <c r="B18" s="288">
        <v>43931</v>
      </c>
      <c r="C18" s="289" t="s">
        <v>21</v>
      </c>
      <c r="D18" s="289"/>
      <c r="E18" s="290">
        <v>0.01</v>
      </c>
      <c r="F18" s="86">
        <v>3400</v>
      </c>
      <c r="G18" s="291">
        <v>34</v>
      </c>
    </row>
    <row r="19" spans="1:7">
      <c r="A19" s="85">
        <v>13</v>
      </c>
      <c r="B19" s="288">
        <v>43931</v>
      </c>
      <c r="C19" s="289" t="s">
        <v>18</v>
      </c>
      <c r="D19" s="289"/>
      <c r="E19" s="290">
        <v>0.01</v>
      </c>
      <c r="F19" s="86">
        <v>3500</v>
      </c>
      <c r="G19" s="291">
        <v>35</v>
      </c>
    </row>
    <row r="20" spans="1:7">
      <c r="A20" s="85">
        <v>14</v>
      </c>
      <c r="B20" s="288">
        <v>43931</v>
      </c>
      <c r="C20" s="289" t="s">
        <v>22</v>
      </c>
      <c r="D20" s="289"/>
      <c r="E20" s="290">
        <v>0.01</v>
      </c>
      <c r="F20" s="86">
        <v>20000</v>
      </c>
      <c r="G20" s="291">
        <v>200</v>
      </c>
    </row>
    <row r="21" spans="1:7">
      <c r="A21" s="85">
        <v>15</v>
      </c>
      <c r="B21" s="288">
        <v>43931</v>
      </c>
      <c r="C21" s="289" t="s">
        <v>23</v>
      </c>
      <c r="D21" s="289"/>
      <c r="E21" s="290">
        <v>0.01</v>
      </c>
      <c r="F21" s="86">
        <v>13500</v>
      </c>
      <c r="G21" s="291">
        <v>135</v>
      </c>
    </row>
    <row r="22" spans="1:7">
      <c r="A22" s="85">
        <v>16</v>
      </c>
      <c r="B22" s="288">
        <v>43942</v>
      </c>
      <c r="C22" s="289" t="s">
        <v>12</v>
      </c>
      <c r="D22" s="289"/>
      <c r="E22" s="290">
        <v>0.01</v>
      </c>
      <c r="F22" s="86">
        <v>25000</v>
      </c>
      <c r="G22" s="291">
        <v>250</v>
      </c>
    </row>
    <row r="23" spans="1:7">
      <c r="A23" s="85">
        <v>17</v>
      </c>
      <c r="B23" s="288">
        <v>43942</v>
      </c>
      <c r="C23" s="289" t="s">
        <v>24</v>
      </c>
      <c r="D23" s="289"/>
      <c r="E23" s="290">
        <v>0.01</v>
      </c>
      <c r="F23" s="86">
        <v>36656</v>
      </c>
      <c r="G23" s="291">
        <v>367</v>
      </c>
    </row>
    <row r="24" spans="1:7">
      <c r="A24" s="85">
        <v>18</v>
      </c>
      <c r="B24" s="288">
        <v>43942</v>
      </c>
      <c r="C24" s="289" t="s">
        <v>19</v>
      </c>
      <c r="D24" s="289"/>
      <c r="E24" s="290">
        <v>0.01</v>
      </c>
      <c r="F24" s="86">
        <v>5375</v>
      </c>
      <c r="G24" s="291">
        <v>54</v>
      </c>
    </row>
    <row r="25" spans="1:7">
      <c r="A25" s="85">
        <v>19</v>
      </c>
      <c r="B25" s="288">
        <v>43942</v>
      </c>
      <c r="C25" s="289" t="s">
        <v>21</v>
      </c>
      <c r="D25" s="289"/>
      <c r="E25" s="290">
        <v>0.01</v>
      </c>
      <c r="F25" s="86">
        <v>3400</v>
      </c>
      <c r="G25" s="291">
        <v>34</v>
      </c>
    </row>
    <row r="26" spans="1:7">
      <c r="A26" s="85">
        <v>20</v>
      </c>
      <c r="B26" s="288">
        <v>43942</v>
      </c>
      <c r="C26" s="289" t="s">
        <v>18</v>
      </c>
      <c r="D26" s="289"/>
      <c r="E26" s="290">
        <v>0.01</v>
      </c>
      <c r="F26" s="86">
        <v>2750</v>
      </c>
      <c r="G26" s="291">
        <v>27</v>
      </c>
    </row>
    <row r="27" spans="1:7">
      <c r="A27" s="85">
        <v>21</v>
      </c>
      <c r="B27" s="288">
        <v>43942</v>
      </c>
      <c r="C27" s="289" t="s">
        <v>25</v>
      </c>
      <c r="D27" s="289"/>
      <c r="E27" s="290">
        <v>0.01</v>
      </c>
      <c r="F27" s="86">
        <v>25000</v>
      </c>
      <c r="G27" s="291">
        <v>250</v>
      </c>
    </row>
    <row r="28" spans="1:7">
      <c r="A28" s="85">
        <v>22</v>
      </c>
      <c r="B28" s="288">
        <v>43948</v>
      </c>
      <c r="C28" s="289" t="s">
        <v>19</v>
      </c>
      <c r="D28" s="289"/>
      <c r="E28" s="290">
        <v>0.01</v>
      </c>
      <c r="F28" s="86">
        <v>16725</v>
      </c>
      <c r="G28" s="291">
        <v>167</v>
      </c>
    </row>
    <row r="29" spans="1:7">
      <c r="A29" s="85">
        <v>23</v>
      </c>
      <c r="B29" s="288">
        <v>43948</v>
      </c>
      <c r="C29" s="289" t="s">
        <v>19</v>
      </c>
      <c r="D29" s="289"/>
      <c r="E29" s="290">
        <v>0.01</v>
      </c>
      <c r="F29" s="86">
        <v>6652</v>
      </c>
      <c r="G29" s="291">
        <v>67</v>
      </c>
    </row>
    <row r="30" spans="1:7">
      <c r="A30" s="85">
        <v>24</v>
      </c>
      <c r="B30" s="288">
        <v>43948</v>
      </c>
      <c r="C30" s="289" t="s">
        <v>14</v>
      </c>
      <c r="D30" s="289"/>
      <c r="E30" s="290">
        <v>0.01</v>
      </c>
      <c r="F30" s="86">
        <v>13520</v>
      </c>
      <c r="G30" s="291">
        <v>135</v>
      </c>
    </row>
    <row r="31" spans="1:7">
      <c r="A31" s="85">
        <v>25</v>
      </c>
      <c r="B31" s="288">
        <v>43948</v>
      </c>
      <c r="C31" s="289" t="s">
        <v>18</v>
      </c>
      <c r="D31" s="289"/>
      <c r="E31" s="290">
        <v>0.01</v>
      </c>
      <c r="F31" s="86">
        <v>3350</v>
      </c>
      <c r="G31" s="291">
        <v>33</v>
      </c>
    </row>
    <row r="32" spans="1:7">
      <c r="A32" s="85">
        <v>26</v>
      </c>
      <c r="B32" s="288">
        <v>43948</v>
      </c>
      <c r="C32" s="289" t="s">
        <v>12</v>
      </c>
      <c r="D32" s="289"/>
      <c r="E32" s="290">
        <v>0.01</v>
      </c>
      <c r="F32" s="86">
        <v>20000</v>
      </c>
      <c r="G32" s="291">
        <v>200</v>
      </c>
    </row>
    <row r="33" spans="1:9">
      <c r="A33" s="85">
        <v>27</v>
      </c>
      <c r="B33" s="288">
        <v>43948</v>
      </c>
      <c r="C33" s="289" t="s">
        <v>13</v>
      </c>
      <c r="D33" s="289"/>
      <c r="E33" s="290">
        <v>0.01</v>
      </c>
      <c r="F33" s="86">
        <v>20000</v>
      </c>
      <c r="G33" s="291">
        <v>200</v>
      </c>
    </row>
    <row r="34" spans="1:9">
      <c r="A34" s="85">
        <v>28</v>
      </c>
      <c r="B34" s="288">
        <v>43948</v>
      </c>
      <c r="C34" s="289" t="s">
        <v>11</v>
      </c>
      <c r="D34" s="289"/>
      <c r="E34" s="290">
        <v>0.01</v>
      </c>
      <c r="F34" s="86">
        <v>10000</v>
      </c>
      <c r="G34" s="291">
        <v>100</v>
      </c>
    </row>
    <row r="35" spans="1:9">
      <c r="B35" s="92"/>
      <c r="C35" s="282"/>
      <c r="D35" s="282"/>
      <c r="E35" s="290"/>
      <c r="F35" s="129">
        <f>SUM(F7:F34)</f>
        <v>368453</v>
      </c>
      <c r="G35" s="129">
        <f>SUM(G7:G34)</f>
        <v>3683</v>
      </c>
    </row>
    <row r="36" spans="1:9">
      <c r="B36" s="92"/>
      <c r="C36" s="282"/>
      <c r="D36" s="282"/>
      <c r="E36" s="290"/>
    </row>
    <row r="37" spans="1:9">
      <c r="A37" s="84" t="s">
        <v>26</v>
      </c>
      <c r="B37" s="92"/>
      <c r="C37" s="282"/>
      <c r="D37" s="282"/>
      <c r="E37" s="290"/>
    </row>
    <row r="38" spans="1:9" s="84" customFormat="1">
      <c r="A38" s="84" t="s">
        <v>4</v>
      </c>
      <c r="B38" s="281" t="s">
        <v>5</v>
      </c>
      <c r="C38" s="281" t="s">
        <v>6</v>
      </c>
      <c r="D38" s="281"/>
      <c r="E38" s="134" t="s">
        <v>8</v>
      </c>
      <c r="F38" s="134" t="s">
        <v>9</v>
      </c>
      <c r="G38" s="134" t="s">
        <v>10</v>
      </c>
      <c r="H38" s="134"/>
      <c r="I38" s="134"/>
    </row>
    <row r="39" spans="1:9">
      <c r="A39" s="85">
        <v>29</v>
      </c>
      <c r="B39" s="92">
        <v>43930</v>
      </c>
      <c r="C39" s="282" t="s">
        <v>27</v>
      </c>
      <c r="D39" s="282"/>
      <c r="E39" s="290">
        <v>0.02</v>
      </c>
      <c r="F39" s="86">
        <v>100000</v>
      </c>
      <c r="G39" s="86">
        <f>F39*E39</f>
        <v>2000</v>
      </c>
    </row>
    <row r="40" spans="1:9">
      <c r="A40" s="85">
        <v>30</v>
      </c>
      <c r="B40" s="92">
        <v>43934</v>
      </c>
      <c r="C40" s="282" t="s">
        <v>27</v>
      </c>
      <c r="D40" s="282"/>
      <c r="E40" s="290">
        <v>0.02</v>
      </c>
      <c r="F40" s="86">
        <v>125000</v>
      </c>
      <c r="G40" s="86">
        <f>F40*E40</f>
        <v>2500</v>
      </c>
    </row>
    <row r="41" spans="1:9">
      <c r="A41" s="85">
        <v>31</v>
      </c>
      <c r="B41" s="92">
        <v>43942</v>
      </c>
      <c r="C41" s="282" t="s">
        <v>27</v>
      </c>
      <c r="D41" s="282"/>
      <c r="E41" s="290">
        <v>0.02</v>
      </c>
      <c r="F41" s="86">
        <v>150000</v>
      </c>
      <c r="G41" s="86">
        <f>F41*E41</f>
        <v>3000</v>
      </c>
    </row>
    <row r="42" spans="1:9">
      <c r="A42" s="85">
        <v>32</v>
      </c>
      <c r="B42" s="92">
        <v>43948</v>
      </c>
      <c r="C42" s="282" t="s">
        <v>27</v>
      </c>
      <c r="D42" s="282"/>
      <c r="E42" s="290">
        <v>0.02</v>
      </c>
      <c r="F42" s="86">
        <v>150000</v>
      </c>
      <c r="G42" s="86">
        <f>F42*E42</f>
        <v>3000</v>
      </c>
    </row>
    <row r="43" spans="1:9">
      <c r="B43" s="92"/>
      <c r="C43" s="282"/>
      <c r="D43" s="282"/>
      <c r="E43" s="290"/>
      <c r="F43" s="129">
        <f t="shared" ref="F43:G43" si="0">SUM(F39:F42)</f>
        <v>525000</v>
      </c>
      <c r="G43" s="129">
        <f t="shared" si="0"/>
        <v>10500</v>
      </c>
    </row>
    <row r="44" spans="1:9">
      <c r="B44" s="92"/>
      <c r="C44" s="282"/>
      <c r="D44" s="282"/>
      <c r="E44" s="290"/>
    </row>
    <row r="45" spans="1:9">
      <c r="B45" s="92"/>
      <c r="C45" s="282"/>
      <c r="D45" s="282"/>
      <c r="E45" s="290"/>
      <c r="F45" s="134"/>
      <c r="G45" s="134"/>
    </row>
    <row r="46" spans="1:9">
      <c r="A46" s="84" t="s">
        <v>28</v>
      </c>
      <c r="B46" s="92"/>
      <c r="C46" s="282"/>
      <c r="D46" s="282"/>
      <c r="E46" s="290"/>
      <c r="F46" s="134"/>
      <c r="G46" s="134"/>
    </row>
    <row r="47" spans="1:9" s="84" customFormat="1">
      <c r="A47" s="84" t="s">
        <v>4</v>
      </c>
      <c r="B47" s="281" t="s">
        <v>5</v>
      </c>
      <c r="C47" s="281" t="s">
        <v>6</v>
      </c>
      <c r="D47" s="281"/>
      <c r="E47" s="134" t="s">
        <v>8</v>
      </c>
      <c r="F47" s="134" t="s">
        <v>9</v>
      </c>
      <c r="G47" s="134" t="s">
        <v>10</v>
      </c>
      <c r="H47" s="134"/>
      <c r="I47" s="134"/>
    </row>
    <row r="48" spans="1:9">
      <c r="A48" s="85">
        <v>33</v>
      </c>
      <c r="B48" s="92">
        <v>43926</v>
      </c>
      <c r="C48" s="282" t="s">
        <v>29</v>
      </c>
      <c r="D48" s="282"/>
      <c r="E48" s="290">
        <v>0.02</v>
      </c>
      <c r="F48" s="86">
        <v>14338</v>
      </c>
      <c r="G48" s="86">
        <f>F48*E48</f>
        <v>286.76</v>
      </c>
    </row>
    <row r="49" spans="2:7">
      <c r="B49" s="92"/>
      <c r="C49" s="282"/>
      <c r="D49" s="282"/>
      <c r="E49" s="290"/>
      <c r="F49" s="129">
        <f>SUM(F48:F48)</f>
        <v>14338</v>
      </c>
      <c r="G49" s="129">
        <f>SUM(G48:G48)</f>
        <v>286.76</v>
      </c>
    </row>
    <row r="50" spans="2:7">
      <c r="B50" s="92"/>
      <c r="C50" s="282"/>
      <c r="D50" s="282"/>
      <c r="E50" s="290"/>
      <c r="F50" s="134"/>
      <c r="G50" s="134"/>
    </row>
    <row r="52" spans="2:7">
      <c r="C52" s="93" t="s">
        <v>30</v>
      </c>
      <c r="D52" s="93"/>
      <c r="E52" s="89"/>
      <c r="F52" s="89"/>
      <c r="G52" s="89">
        <f>+G35+G43+G49</f>
        <v>14469.76</v>
      </c>
    </row>
  </sheetData>
  <sortState xmlns:xlrd2="http://schemas.microsoft.com/office/spreadsheetml/2017/richdata2" ref="B56:F66">
    <sortCondition ref="C56:C66"/>
  </sortState>
  <printOptions gridLines="1"/>
  <pageMargins left="0.47916666666666702" right="0.329166666666667" top="0.74791666666666701" bottom="0.74791666666666701" header="0.31388888888888899" footer="0.31388888888888899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8"/>
  <sheetViews>
    <sheetView topLeftCell="A4" workbookViewId="0">
      <selection activeCell="C19" sqref="C19"/>
    </sheetView>
  </sheetViews>
  <sheetFormatPr defaultColWidth="9.140625" defaultRowHeight="13.5"/>
  <cols>
    <col min="1" max="1" width="5.5703125" style="113" customWidth="1"/>
    <col min="2" max="2" width="12.42578125" style="113" customWidth="1"/>
    <col min="3" max="3" width="42.28515625" style="113" customWidth="1"/>
    <col min="4" max="4" width="10.28515625" style="113" customWidth="1"/>
    <col min="5" max="5" width="9.140625" style="113"/>
    <col min="6" max="6" width="10.28515625" style="114" customWidth="1"/>
    <col min="7" max="16384" width="9.140625" style="113"/>
  </cols>
  <sheetData>
    <row r="1" spans="1:9">
      <c r="A1" s="113" t="s">
        <v>187</v>
      </c>
      <c r="E1" s="114"/>
      <c r="F1" s="113"/>
      <c r="G1" s="115"/>
      <c r="H1" s="114"/>
      <c r="I1" s="114"/>
    </row>
    <row r="2" spans="1:9">
      <c r="A2" s="113" t="s">
        <v>249</v>
      </c>
      <c r="E2" s="114"/>
      <c r="F2" s="113"/>
      <c r="G2" s="115"/>
      <c r="H2" s="114"/>
      <c r="I2" s="114"/>
    </row>
    <row r="3" spans="1:9">
      <c r="A3" s="116"/>
      <c r="C3" s="116"/>
      <c r="D3" s="117"/>
      <c r="E3" s="118"/>
      <c r="F3" s="117"/>
    </row>
    <row r="4" spans="1:9">
      <c r="A4" s="119" t="s">
        <v>158</v>
      </c>
      <c r="C4" s="116"/>
      <c r="D4" s="117"/>
      <c r="E4" s="118"/>
      <c r="F4" s="117"/>
    </row>
    <row r="5" spans="1:9">
      <c r="A5" s="113" t="s">
        <v>4</v>
      </c>
      <c r="B5" s="116" t="s">
        <v>5</v>
      </c>
      <c r="C5" s="116" t="s">
        <v>6</v>
      </c>
      <c r="D5" s="117" t="s">
        <v>9</v>
      </c>
      <c r="E5" s="116" t="s">
        <v>250</v>
      </c>
      <c r="F5" s="117" t="s">
        <v>10</v>
      </c>
    </row>
    <row r="6" spans="1:9">
      <c r="A6" s="113">
        <v>1</v>
      </c>
      <c r="B6" s="120">
        <v>44111</v>
      </c>
      <c r="C6" s="116" t="s">
        <v>55</v>
      </c>
      <c r="D6" s="117">
        <v>355000</v>
      </c>
      <c r="E6" s="116" t="s">
        <v>191</v>
      </c>
      <c r="F6" s="117">
        <v>5325</v>
      </c>
    </row>
    <row r="7" spans="1:9">
      <c r="A7" s="113">
        <v>2</v>
      </c>
      <c r="B7" s="120">
        <v>44113</v>
      </c>
      <c r="C7" s="116" t="s">
        <v>251</v>
      </c>
      <c r="D7" s="117">
        <v>2363</v>
      </c>
      <c r="E7" s="116" t="s">
        <v>191</v>
      </c>
      <c r="F7" s="117">
        <v>35</v>
      </c>
    </row>
    <row r="8" spans="1:9">
      <c r="A8" s="113">
        <v>3</v>
      </c>
      <c r="B8" s="120">
        <v>44113</v>
      </c>
      <c r="C8" s="116" t="s">
        <v>252</v>
      </c>
      <c r="D8" s="117">
        <v>10750</v>
      </c>
      <c r="E8" s="116" t="s">
        <v>191</v>
      </c>
      <c r="F8" s="117">
        <v>161</v>
      </c>
    </row>
    <row r="9" spans="1:9">
      <c r="A9" s="113">
        <v>4</v>
      </c>
      <c r="B9" s="120">
        <v>44113</v>
      </c>
      <c r="C9" s="116" t="s">
        <v>252</v>
      </c>
      <c r="D9" s="117">
        <v>52450</v>
      </c>
      <c r="E9" s="116" t="s">
        <v>191</v>
      </c>
      <c r="F9" s="117">
        <v>787</v>
      </c>
    </row>
    <row r="10" spans="1:9">
      <c r="A10" s="113">
        <v>5</v>
      </c>
      <c r="B10" s="120">
        <v>44114</v>
      </c>
      <c r="C10" s="116" t="s">
        <v>253</v>
      </c>
      <c r="D10" s="117">
        <v>11483</v>
      </c>
      <c r="E10" s="116" t="s">
        <v>191</v>
      </c>
      <c r="F10" s="117">
        <v>172</v>
      </c>
    </row>
    <row r="11" spans="1:9">
      <c r="A11" s="113">
        <v>6</v>
      </c>
      <c r="B11" s="120">
        <v>44114</v>
      </c>
      <c r="C11" s="116" t="s">
        <v>254</v>
      </c>
      <c r="D11" s="117">
        <v>10851</v>
      </c>
      <c r="E11" s="116" t="s">
        <v>191</v>
      </c>
      <c r="F11" s="117">
        <v>163</v>
      </c>
    </row>
    <row r="12" spans="1:9">
      <c r="A12" s="113">
        <v>7</v>
      </c>
      <c r="B12" s="120">
        <v>44114</v>
      </c>
      <c r="C12" s="116" t="s">
        <v>55</v>
      </c>
      <c r="D12" s="117">
        <v>515000</v>
      </c>
      <c r="E12" s="116" t="s">
        <v>191</v>
      </c>
      <c r="F12" s="117">
        <v>7725</v>
      </c>
    </row>
    <row r="13" spans="1:9">
      <c r="A13" s="113">
        <v>8</v>
      </c>
      <c r="B13" s="120">
        <v>44118</v>
      </c>
      <c r="C13" s="116" t="s">
        <v>56</v>
      </c>
      <c r="D13" s="117">
        <v>2080</v>
      </c>
      <c r="E13" s="116" t="s">
        <v>191</v>
      </c>
      <c r="F13" s="117">
        <v>31</v>
      </c>
    </row>
    <row r="14" spans="1:9">
      <c r="A14" s="113">
        <v>9</v>
      </c>
      <c r="B14" s="120">
        <v>44118</v>
      </c>
      <c r="C14" s="116" t="s">
        <v>56</v>
      </c>
      <c r="D14" s="117">
        <v>2080</v>
      </c>
      <c r="E14" s="116" t="s">
        <v>191</v>
      </c>
      <c r="F14" s="117">
        <v>31</v>
      </c>
    </row>
    <row r="15" spans="1:9">
      <c r="A15" s="113">
        <v>10</v>
      </c>
      <c r="B15" s="120">
        <v>44120</v>
      </c>
      <c r="C15" s="116" t="s">
        <v>255</v>
      </c>
      <c r="D15" s="117">
        <v>29864</v>
      </c>
      <c r="E15" s="116" t="s">
        <v>191</v>
      </c>
      <c r="F15" s="117">
        <v>448</v>
      </c>
    </row>
    <row r="16" spans="1:9">
      <c r="A16" s="113">
        <v>11</v>
      </c>
      <c r="B16" s="120">
        <v>44123</v>
      </c>
      <c r="C16" s="116" t="s">
        <v>55</v>
      </c>
      <c r="D16" s="117">
        <v>235000</v>
      </c>
      <c r="E16" s="116" t="s">
        <v>191</v>
      </c>
      <c r="F16" s="117">
        <v>3525</v>
      </c>
    </row>
    <row r="17" spans="1:8">
      <c r="A17" s="113">
        <v>12</v>
      </c>
      <c r="B17" s="120">
        <v>44123</v>
      </c>
      <c r="C17" s="116" t="s">
        <v>256</v>
      </c>
      <c r="D17" s="117">
        <v>7317</v>
      </c>
      <c r="E17" s="116" t="s">
        <v>191</v>
      </c>
      <c r="F17" s="117">
        <v>110</v>
      </c>
    </row>
    <row r="18" spans="1:8">
      <c r="A18" s="113">
        <v>13</v>
      </c>
      <c r="B18" s="120">
        <v>44125</v>
      </c>
      <c r="C18" s="116" t="s">
        <v>56</v>
      </c>
      <c r="D18" s="117">
        <v>2080</v>
      </c>
      <c r="E18" s="116" t="s">
        <v>191</v>
      </c>
      <c r="F18" s="117">
        <v>31</v>
      </c>
    </row>
    <row r="19" spans="1:8">
      <c r="A19" s="113">
        <v>14</v>
      </c>
      <c r="B19" s="120">
        <v>44125</v>
      </c>
      <c r="C19" s="116" t="s">
        <v>55</v>
      </c>
      <c r="D19" s="117">
        <v>130</v>
      </c>
      <c r="E19" s="116" t="s">
        <v>191</v>
      </c>
      <c r="F19" s="117">
        <v>2</v>
      </c>
    </row>
    <row r="20" spans="1:8">
      <c r="A20" s="113">
        <v>15</v>
      </c>
      <c r="B20" s="120">
        <v>44128</v>
      </c>
      <c r="C20" s="116" t="s">
        <v>55</v>
      </c>
      <c r="D20" s="117">
        <v>1168000</v>
      </c>
      <c r="E20" s="116" t="s">
        <v>191</v>
      </c>
      <c r="F20" s="117">
        <v>17520</v>
      </c>
    </row>
    <row r="21" spans="1:8">
      <c r="A21" s="113">
        <v>16</v>
      </c>
      <c r="B21" s="120">
        <v>44131</v>
      </c>
      <c r="C21" s="116" t="s">
        <v>56</v>
      </c>
      <c r="D21" s="117">
        <v>2080</v>
      </c>
      <c r="E21" s="116" t="s">
        <v>191</v>
      </c>
      <c r="F21" s="117">
        <v>31</v>
      </c>
    </row>
    <row r="22" spans="1:8">
      <c r="B22" s="159"/>
      <c r="C22" s="159"/>
      <c r="D22" s="160">
        <f>SUM(D6:D21)</f>
        <v>2406528</v>
      </c>
      <c r="E22" s="161"/>
      <c r="F22" s="160">
        <f>SUM(F6:F21)</f>
        <v>36097</v>
      </c>
      <c r="G22" s="121"/>
    </row>
    <row r="23" spans="1:8">
      <c r="B23" s="159"/>
      <c r="C23" s="159"/>
      <c r="D23" s="117"/>
      <c r="E23" s="159"/>
      <c r="F23" s="117"/>
    </row>
    <row r="24" spans="1:8">
      <c r="A24" s="77" t="s">
        <v>257</v>
      </c>
      <c r="C24" s="159"/>
      <c r="D24" s="117"/>
      <c r="E24" s="159"/>
      <c r="F24" s="117"/>
    </row>
    <row r="25" spans="1:8">
      <c r="A25" s="113" t="s">
        <v>4</v>
      </c>
      <c r="B25" s="159" t="s">
        <v>5</v>
      </c>
      <c r="C25" s="159" t="s">
        <v>258</v>
      </c>
      <c r="D25" s="117" t="s">
        <v>9</v>
      </c>
      <c r="E25" s="159" t="s">
        <v>250</v>
      </c>
      <c r="F25" s="117" t="s">
        <v>10</v>
      </c>
    </row>
    <row r="26" spans="1:8">
      <c r="A26" s="113">
        <v>1</v>
      </c>
      <c r="B26" s="120">
        <v>44131</v>
      </c>
      <c r="C26" s="116" t="s">
        <v>163</v>
      </c>
      <c r="D26" s="117">
        <v>5280</v>
      </c>
      <c r="E26" s="116" t="s">
        <v>259</v>
      </c>
      <c r="F26" s="117">
        <f>124+74</f>
        <v>198</v>
      </c>
      <c r="G26" s="121"/>
      <c r="H26" s="121"/>
    </row>
    <row r="27" spans="1:8">
      <c r="A27" s="113">
        <v>2</v>
      </c>
      <c r="B27" s="120">
        <v>44131</v>
      </c>
      <c r="C27" s="116" t="s">
        <v>260</v>
      </c>
      <c r="D27" s="117">
        <v>4000</v>
      </c>
      <c r="E27" s="116" t="s">
        <v>259</v>
      </c>
      <c r="F27" s="117">
        <f>94+56</f>
        <v>150</v>
      </c>
      <c r="G27" s="121"/>
      <c r="H27" s="121"/>
    </row>
    <row r="28" spans="1:8">
      <c r="A28" s="113">
        <v>3</v>
      </c>
      <c r="B28" s="120">
        <v>44131</v>
      </c>
      <c r="C28" s="116" t="s">
        <v>261</v>
      </c>
      <c r="D28" s="117">
        <v>2400</v>
      </c>
      <c r="E28" s="116" t="s">
        <v>259</v>
      </c>
      <c r="F28" s="117">
        <f>56+34</f>
        <v>90</v>
      </c>
      <c r="G28" s="121"/>
      <c r="H28" s="121"/>
    </row>
    <row r="29" spans="1:8">
      <c r="A29" s="113">
        <v>4</v>
      </c>
      <c r="B29" s="120">
        <v>44131</v>
      </c>
      <c r="C29" s="116" t="s">
        <v>262</v>
      </c>
      <c r="D29" s="117">
        <v>2400</v>
      </c>
      <c r="E29" s="116" t="s">
        <v>259</v>
      </c>
      <c r="F29" s="117">
        <f>56+34</f>
        <v>90</v>
      </c>
      <c r="G29" s="121"/>
      <c r="H29" s="121"/>
    </row>
    <row r="30" spans="1:8">
      <c r="A30" s="113">
        <v>5</v>
      </c>
      <c r="B30" s="120">
        <v>44131</v>
      </c>
      <c r="C30" s="116" t="s">
        <v>263</v>
      </c>
      <c r="D30" s="117">
        <v>1920</v>
      </c>
      <c r="E30" s="116" t="s">
        <v>259</v>
      </c>
      <c r="F30" s="117">
        <f>45+27</f>
        <v>72</v>
      </c>
      <c r="G30" s="121"/>
      <c r="H30" s="121"/>
    </row>
    <row r="31" spans="1:8">
      <c r="B31" s="118"/>
      <c r="C31" s="118"/>
      <c r="D31" s="160">
        <f>SUM(D26:D30)</f>
        <v>16000</v>
      </c>
      <c r="E31" s="162"/>
      <c r="F31" s="160">
        <f>SUM(F26:F30)</f>
        <v>600</v>
      </c>
      <c r="G31" s="121"/>
      <c r="H31" s="121"/>
    </row>
    <row r="32" spans="1:8">
      <c r="B32" s="118"/>
      <c r="C32" s="118"/>
      <c r="D32" s="117"/>
      <c r="E32" s="118"/>
      <c r="F32" s="117"/>
    </row>
    <row r="33" spans="1:8">
      <c r="A33" s="119" t="s">
        <v>158</v>
      </c>
      <c r="B33" s="118"/>
      <c r="C33" s="118"/>
      <c r="D33" s="117"/>
      <c r="E33" s="118"/>
      <c r="F33" s="117"/>
    </row>
    <row r="34" spans="1:8">
      <c r="A34" s="113" t="s">
        <v>4</v>
      </c>
      <c r="B34" s="118" t="s">
        <v>5</v>
      </c>
      <c r="C34" s="118" t="s">
        <v>258</v>
      </c>
      <c r="D34" s="117" t="s">
        <v>9</v>
      </c>
      <c r="E34" s="118" t="s">
        <v>250</v>
      </c>
      <c r="F34" s="117" t="s">
        <v>10</v>
      </c>
    </row>
    <row r="35" spans="1:8">
      <c r="A35" s="113">
        <v>1</v>
      </c>
      <c r="B35" s="120">
        <v>44111</v>
      </c>
      <c r="C35" s="116" t="s">
        <v>170</v>
      </c>
      <c r="D35" s="117">
        <v>5000</v>
      </c>
      <c r="E35" s="116" t="s">
        <v>264</v>
      </c>
      <c r="F35" s="117">
        <v>38</v>
      </c>
      <c r="G35" s="114"/>
      <c r="H35" s="114"/>
    </row>
    <row r="36" spans="1:8">
      <c r="A36" s="113">
        <v>2</v>
      </c>
      <c r="B36" s="120">
        <v>44111</v>
      </c>
      <c r="C36" s="116" t="s">
        <v>12</v>
      </c>
      <c r="D36" s="117">
        <v>15000</v>
      </c>
      <c r="E36" s="116" t="s">
        <v>264</v>
      </c>
      <c r="F36" s="117">
        <v>113</v>
      </c>
      <c r="G36" s="114"/>
      <c r="H36" s="114"/>
    </row>
    <row r="37" spans="1:8">
      <c r="A37" s="113">
        <v>3</v>
      </c>
      <c r="B37" s="120">
        <v>44111</v>
      </c>
      <c r="C37" s="116" t="s">
        <v>25</v>
      </c>
      <c r="D37" s="117">
        <v>15000</v>
      </c>
      <c r="E37" s="116" t="s">
        <v>264</v>
      </c>
      <c r="F37" s="117">
        <v>113</v>
      </c>
      <c r="G37" s="114"/>
      <c r="H37" s="114"/>
    </row>
    <row r="38" spans="1:8">
      <c r="A38" s="113">
        <v>4</v>
      </c>
      <c r="B38" s="120">
        <v>44111</v>
      </c>
      <c r="C38" s="116" t="s">
        <v>23</v>
      </c>
      <c r="D38" s="117">
        <v>10000</v>
      </c>
      <c r="E38" s="116" t="s">
        <v>264</v>
      </c>
      <c r="F38" s="117">
        <v>75</v>
      </c>
      <c r="G38" s="114"/>
      <c r="H38" s="114"/>
    </row>
    <row r="39" spans="1:8">
      <c r="A39" s="113">
        <v>5</v>
      </c>
      <c r="B39" s="120">
        <v>44111</v>
      </c>
      <c r="C39" s="116" t="s">
        <v>24</v>
      </c>
      <c r="D39" s="117">
        <v>25000</v>
      </c>
      <c r="E39" s="116" t="s">
        <v>264</v>
      </c>
      <c r="F39" s="117">
        <v>188</v>
      </c>
      <c r="G39" s="114"/>
      <c r="H39" s="114"/>
    </row>
    <row r="40" spans="1:8">
      <c r="A40" s="113">
        <v>6</v>
      </c>
      <c r="B40" s="120">
        <v>44111</v>
      </c>
      <c r="C40" s="116" t="s">
        <v>22</v>
      </c>
      <c r="D40" s="117">
        <v>15000</v>
      </c>
      <c r="E40" s="116" t="s">
        <v>264</v>
      </c>
      <c r="F40" s="117">
        <v>113</v>
      </c>
      <c r="G40" s="114"/>
      <c r="H40" s="114"/>
    </row>
    <row r="41" spans="1:8">
      <c r="A41" s="113">
        <v>7</v>
      </c>
      <c r="B41" s="120">
        <v>44111</v>
      </c>
      <c r="C41" s="116" t="s">
        <v>13</v>
      </c>
      <c r="D41" s="117">
        <v>10000</v>
      </c>
      <c r="E41" s="116" t="s">
        <v>264</v>
      </c>
      <c r="F41" s="117">
        <v>75</v>
      </c>
      <c r="G41" s="114"/>
      <c r="H41" s="114"/>
    </row>
    <row r="42" spans="1:8">
      <c r="A42" s="113">
        <v>8</v>
      </c>
      <c r="B42" s="120">
        <v>44111</v>
      </c>
      <c r="C42" s="116" t="s">
        <v>19</v>
      </c>
      <c r="D42" s="117">
        <v>5700</v>
      </c>
      <c r="E42" s="116" t="s">
        <v>264</v>
      </c>
      <c r="F42" s="117">
        <v>43</v>
      </c>
      <c r="G42" s="114"/>
      <c r="H42" s="114"/>
    </row>
    <row r="43" spans="1:8">
      <c r="A43" s="113">
        <v>9</v>
      </c>
      <c r="B43" s="120">
        <v>44111</v>
      </c>
      <c r="C43" s="116" t="s">
        <v>19</v>
      </c>
      <c r="D43" s="117">
        <v>5500</v>
      </c>
      <c r="E43" s="116" t="s">
        <v>264</v>
      </c>
      <c r="F43" s="117">
        <v>41</v>
      </c>
      <c r="G43" s="114"/>
      <c r="H43" s="114"/>
    </row>
    <row r="44" spans="1:8">
      <c r="A44" s="113">
        <v>10</v>
      </c>
      <c r="B44" s="120">
        <v>44111</v>
      </c>
      <c r="C44" s="116" t="s">
        <v>60</v>
      </c>
      <c r="D44" s="117">
        <v>1625</v>
      </c>
      <c r="E44" s="116" t="s">
        <v>264</v>
      </c>
      <c r="F44" s="117">
        <v>12</v>
      </c>
      <c r="G44" s="114"/>
      <c r="H44" s="114"/>
    </row>
    <row r="45" spans="1:8">
      <c r="A45" s="113">
        <v>11</v>
      </c>
      <c r="B45" s="120">
        <v>44111</v>
      </c>
      <c r="C45" s="116" t="s">
        <v>14</v>
      </c>
      <c r="D45" s="117">
        <v>1500</v>
      </c>
      <c r="E45" s="116" t="s">
        <v>264</v>
      </c>
      <c r="F45" s="117">
        <v>11</v>
      </c>
      <c r="G45" s="114"/>
      <c r="H45" s="114"/>
    </row>
    <row r="46" spans="1:8">
      <c r="A46" s="113">
        <v>12</v>
      </c>
      <c r="B46" s="120">
        <v>44111</v>
      </c>
      <c r="C46" s="116" t="s">
        <v>174</v>
      </c>
      <c r="D46" s="117">
        <v>1100</v>
      </c>
      <c r="E46" s="116" t="s">
        <v>264</v>
      </c>
      <c r="F46" s="117">
        <v>8</v>
      </c>
      <c r="G46" s="114"/>
      <c r="H46" s="114"/>
    </row>
    <row r="47" spans="1:8">
      <c r="A47" s="113">
        <v>13</v>
      </c>
      <c r="B47" s="120">
        <v>44111</v>
      </c>
      <c r="C47" s="116" t="s">
        <v>185</v>
      </c>
      <c r="D47" s="117">
        <v>3900</v>
      </c>
      <c r="E47" s="116" t="s">
        <v>264</v>
      </c>
      <c r="F47" s="117">
        <v>29</v>
      </c>
      <c r="G47" s="114"/>
      <c r="H47" s="114"/>
    </row>
    <row r="48" spans="1:8">
      <c r="A48" s="113">
        <v>14</v>
      </c>
      <c r="B48" s="120">
        <v>44111</v>
      </c>
      <c r="C48" s="116" t="s">
        <v>18</v>
      </c>
      <c r="D48" s="117">
        <v>3300</v>
      </c>
      <c r="E48" s="116" t="s">
        <v>264</v>
      </c>
      <c r="F48" s="117">
        <v>25</v>
      </c>
      <c r="G48" s="114"/>
      <c r="H48" s="114"/>
    </row>
    <row r="49" spans="1:8">
      <c r="A49" s="113">
        <v>15</v>
      </c>
      <c r="B49" s="120">
        <v>44111</v>
      </c>
      <c r="C49" s="116" t="s">
        <v>63</v>
      </c>
      <c r="D49" s="117">
        <v>1000</v>
      </c>
      <c r="E49" s="116" t="s">
        <v>264</v>
      </c>
      <c r="F49" s="117">
        <v>8</v>
      </c>
      <c r="G49" s="114"/>
      <c r="H49" s="114"/>
    </row>
    <row r="50" spans="1:8">
      <c r="A50" s="113">
        <v>16</v>
      </c>
      <c r="B50" s="120">
        <v>44113</v>
      </c>
      <c r="C50" s="116" t="s">
        <v>25</v>
      </c>
      <c r="D50" s="117">
        <v>4544</v>
      </c>
      <c r="E50" s="116" t="s">
        <v>264</v>
      </c>
      <c r="F50" s="117">
        <v>33</v>
      </c>
      <c r="G50" s="114"/>
      <c r="H50" s="114"/>
    </row>
    <row r="51" spans="1:8">
      <c r="A51" s="113">
        <v>17</v>
      </c>
      <c r="B51" s="120">
        <v>44114</v>
      </c>
      <c r="C51" s="116" t="s">
        <v>265</v>
      </c>
      <c r="D51" s="117">
        <v>29294</v>
      </c>
      <c r="E51" s="116" t="s">
        <v>264</v>
      </c>
      <c r="F51" s="117">
        <v>220</v>
      </c>
      <c r="G51" s="114"/>
      <c r="H51" s="114"/>
    </row>
    <row r="52" spans="1:8">
      <c r="A52" s="113">
        <v>18</v>
      </c>
      <c r="B52" s="120">
        <v>44114</v>
      </c>
      <c r="C52" s="116" t="s">
        <v>19</v>
      </c>
      <c r="D52" s="117">
        <v>7800</v>
      </c>
      <c r="E52" s="116" t="s">
        <v>264</v>
      </c>
      <c r="F52" s="117">
        <v>59</v>
      </c>
      <c r="G52" s="114"/>
      <c r="H52" s="114"/>
    </row>
    <row r="53" spans="1:8">
      <c r="A53" s="113">
        <v>19</v>
      </c>
      <c r="B53" s="120">
        <v>44114</v>
      </c>
      <c r="C53" s="116" t="s">
        <v>19</v>
      </c>
      <c r="D53" s="117">
        <v>9850</v>
      </c>
      <c r="E53" s="116" t="s">
        <v>264</v>
      </c>
      <c r="F53" s="117">
        <v>74</v>
      </c>
      <c r="G53" s="114"/>
      <c r="H53" s="114"/>
    </row>
    <row r="54" spans="1:8">
      <c r="A54" s="113">
        <v>20</v>
      </c>
      <c r="B54" s="120">
        <v>44114</v>
      </c>
      <c r="C54" s="116" t="s">
        <v>63</v>
      </c>
      <c r="D54" s="117">
        <v>2100</v>
      </c>
      <c r="E54" s="116" t="s">
        <v>264</v>
      </c>
      <c r="F54" s="117">
        <v>16</v>
      </c>
      <c r="G54" s="114"/>
      <c r="H54" s="114"/>
    </row>
    <row r="55" spans="1:8">
      <c r="A55" s="113">
        <v>21</v>
      </c>
      <c r="B55" s="120">
        <v>44114</v>
      </c>
      <c r="C55" s="116" t="s">
        <v>18</v>
      </c>
      <c r="D55" s="117">
        <v>2750</v>
      </c>
      <c r="E55" s="116" t="s">
        <v>264</v>
      </c>
      <c r="F55" s="117">
        <v>21</v>
      </c>
      <c r="G55" s="114"/>
      <c r="H55" s="114"/>
    </row>
    <row r="56" spans="1:8">
      <c r="A56" s="113">
        <v>22</v>
      </c>
      <c r="B56" s="120">
        <v>44114</v>
      </c>
      <c r="C56" s="116" t="s">
        <v>14</v>
      </c>
      <c r="D56" s="117">
        <v>3500</v>
      </c>
      <c r="E56" s="116" t="s">
        <v>264</v>
      </c>
      <c r="F56" s="117">
        <v>26</v>
      </c>
      <c r="G56" s="114"/>
      <c r="H56" s="114"/>
    </row>
    <row r="57" spans="1:8">
      <c r="A57" s="113">
        <v>23</v>
      </c>
      <c r="B57" s="120">
        <v>44114</v>
      </c>
      <c r="C57" s="116" t="s">
        <v>185</v>
      </c>
      <c r="D57" s="117">
        <v>5500</v>
      </c>
      <c r="E57" s="116" t="s">
        <v>264</v>
      </c>
      <c r="F57" s="117">
        <v>41</v>
      </c>
      <c r="G57" s="114"/>
      <c r="H57" s="114"/>
    </row>
    <row r="58" spans="1:8">
      <c r="A58" s="113">
        <v>24</v>
      </c>
      <c r="B58" s="120">
        <v>44114</v>
      </c>
      <c r="C58" s="116" t="s">
        <v>174</v>
      </c>
      <c r="D58" s="117">
        <v>3800</v>
      </c>
      <c r="E58" s="116" t="s">
        <v>264</v>
      </c>
      <c r="F58" s="117">
        <v>29</v>
      </c>
      <c r="G58" s="114"/>
      <c r="H58" s="114"/>
    </row>
    <row r="59" spans="1:8">
      <c r="A59" s="113">
        <v>25</v>
      </c>
      <c r="B59" s="120">
        <v>44114</v>
      </c>
      <c r="C59" s="116" t="s">
        <v>13</v>
      </c>
      <c r="D59" s="117">
        <v>10000</v>
      </c>
      <c r="E59" s="116" t="s">
        <v>264</v>
      </c>
      <c r="F59" s="117">
        <v>75</v>
      </c>
      <c r="G59" s="114"/>
      <c r="H59" s="114"/>
    </row>
    <row r="60" spans="1:8">
      <c r="A60" s="113">
        <v>26</v>
      </c>
      <c r="B60" s="120">
        <v>44114</v>
      </c>
      <c r="C60" s="116" t="s">
        <v>22</v>
      </c>
      <c r="D60" s="117">
        <v>25000</v>
      </c>
      <c r="E60" s="116" t="s">
        <v>264</v>
      </c>
      <c r="F60" s="117">
        <v>188</v>
      </c>
      <c r="G60" s="114"/>
      <c r="H60" s="114"/>
    </row>
    <row r="61" spans="1:8">
      <c r="A61" s="113">
        <v>27</v>
      </c>
      <c r="B61" s="120">
        <v>44114</v>
      </c>
      <c r="C61" s="116" t="s">
        <v>171</v>
      </c>
      <c r="D61" s="117">
        <v>20000</v>
      </c>
      <c r="E61" s="116" t="s">
        <v>264</v>
      </c>
      <c r="F61" s="117">
        <v>150</v>
      </c>
      <c r="G61" s="114"/>
      <c r="H61" s="114"/>
    </row>
    <row r="62" spans="1:8">
      <c r="A62" s="113">
        <v>28</v>
      </c>
      <c r="B62" s="120">
        <v>44114</v>
      </c>
      <c r="C62" s="116" t="s">
        <v>66</v>
      </c>
      <c r="D62" s="117">
        <v>9000</v>
      </c>
      <c r="E62" s="116" t="s">
        <v>264</v>
      </c>
      <c r="F62" s="117">
        <v>68</v>
      </c>
      <c r="G62" s="114"/>
      <c r="H62" s="114"/>
    </row>
    <row r="63" spans="1:8">
      <c r="A63" s="113">
        <v>29</v>
      </c>
      <c r="B63" s="120">
        <v>44114</v>
      </c>
      <c r="C63" s="116" t="s">
        <v>23</v>
      </c>
      <c r="D63" s="117">
        <v>6516</v>
      </c>
      <c r="E63" s="116" t="s">
        <v>264</v>
      </c>
      <c r="F63" s="117">
        <v>49</v>
      </c>
      <c r="G63" s="114"/>
      <c r="H63" s="114"/>
    </row>
    <row r="64" spans="1:8">
      <c r="A64" s="113">
        <v>30</v>
      </c>
      <c r="B64" s="120">
        <v>44114</v>
      </c>
      <c r="C64" s="116" t="s">
        <v>24</v>
      </c>
      <c r="D64" s="117">
        <v>20000</v>
      </c>
      <c r="E64" s="116" t="s">
        <v>264</v>
      </c>
      <c r="F64" s="117">
        <v>150</v>
      </c>
      <c r="G64" s="114"/>
      <c r="H64" s="114"/>
    </row>
    <row r="65" spans="1:8">
      <c r="A65" s="113">
        <v>31</v>
      </c>
      <c r="B65" s="120">
        <v>44114</v>
      </c>
      <c r="C65" s="116" t="s">
        <v>25</v>
      </c>
      <c r="D65" s="117">
        <v>15000</v>
      </c>
      <c r="E65" s="116" t="s">
        <v>264</v>
      </c>
      <c r="F65" s="117">
        <v>113</v>
      </c>
      <c r="G65" s="114"/>
      <c r="H65" s="114"/>
    </row>
    <row r="66" spans="1:8">
      <c r="A66" s="113">
        <v>32</v>
      </c>
      <c r="B66" s="120">
        <v>44114</v>
      </c>
      <c r="C66" s="116" t="s">
        <v>12</v>
      </c>
      <c r="D66" s="117">
        <v>20000</v>
      </c>
      <c r="E66" s="116" t="s">
        <v>264</v>
      </c>
      <c r="F66" s="117">
        <v>150</v>
      </c>
      <c r="G66" s="114"/>
      <c r="H66" s="114"/>
    </row>
    <row r="67" spans="1:8">
      <c r="A67" s="113">
        <v>33</v>
      </c>
      <c r="B67" s="120">
        <v>44116</v>
      </c>
      <c r="C67" s="116" t="s">
        <v>22</v>
      </c>
      <c r="D67" s="117">
        <v>260</v>
      </c>
      <c r="E67" s="116" t="s">
        <v>264</v>
      </c>
      <c r="F67" s="117">
        <v>2</v>
      </c>
      <c r="G67" s="114"/>
      <c r="H67" s="114"/>
    </row>
    <row r="68" spans="1:8">
      <c r="A68" s="113">
        <v>34</v>
      </c>
      <c r="B68" s="120">
        <v>44116</v>
      </c>
      <c r="C68" s="116" t="s">
        <v>24</v>
      </c>
      <c r="D68" s="117">
        <v>520</v>
      </c>
      <c r="E68" s="116" t="s">
        <v>264</v>
      </c>
      <c r="F68" s="117">
        <v>3</v>
      </c>
      <c r="G68" s="114"/>
      <c r="H68" s="114"/>
    </row>
    <row r="69" spans="1:8">
      <c r="A69" s="113">
        <v>35</v>
      </c>
      <c r="B69" s="120">
        <v>44117</v>
      </c>
      <c r="C69" s="116" t="s">
        <v>25</v>
      </c>
      <c r="D69" s="117">
        <v>130</v>
      </c>
      <c r="E69" s="116" t="s">
        <v>264</v>
      </c>
      <c r="F69" s="117">
        <v>1</v>
      </c>
      <c r="G69" s="114"/>
      <c r="H69" s="114"/>
    </row>
    <row r="70" spans="1:8">
      <c r="A70" s="113">
        <v>36</v>
      </c>
      <c r="B70" s="120">
        <v>44117</v>
      </c>
      <c r="C70" s="116" t="s">
        <v>25</v>
      </c>
      <c r="D70" s="117">
        <v>130</v>
      </c>
      <c r="E70" s="116" t="s">
        <v>264</v>
      </c>
      <c r="F70" s="117">
        <v>1</v>
      </c>
      <c r="G70" s="114"/>
      <c r="H70" s="114"/>
    </row>
    <row r="71" spans="1:8">
      <c r="A71" s="113">
        <v>37</v>
      </c>
      <c r="B71" s="120">
        <v>44117</v>
      </c>
      <c r="C71" s="116" t="s">
        <v>12</v>
      </c>
      <c r="D71" s="117">
        <v>130</v>
      </c>
      <c r="E71" s="116" t="s">
        <v>264</v>
      </c>
      <c r="F71" s="117">
        <v>1</v>
      </c>
      <c r="G71" s="114"/>
      <c r="H71" s="114"/>
    </row>
    <row r="72" spans="1:8">
      <c r="A72" s="113">
        <v>38</v>
      </c>
      <c r="B72" s="120">
        <v>44117</v>
      </c>
      <c r="C72" s="116" t="s">
        <v>150</v>
      </c>
      <c r="D72" s="117">
        <v>130</v>
      </c>
      <c r="E72" s="116" t="s">
        <v>264</v>
      </c>
      <c r="F72" s="117">
        <v>1</v>
      </c>
      <c r="G72" s="114"/>
      <c r="H72" s="114"/>
    </row>
    <row r="73" spans="1:8">
      <c r="A73" s="113">
        <v>39</v>
      </c>
      <c r="B73" s="120">
        <v>44117</v>
      </c>
      <c r="C73" s="116" t="s">
        <v>150</v>
      </c>
      <c r="D73" s="117">
        <v>130</v>
      </c>
      <c r="E73" s="116" t="s">
        <v>264</v>
      </c>
      <c r="F73" s="117">
        <v>1</v>
      </c>
      <c r="G73" s="114"/>
      <c r="H73" s="114"/>
    </row>
    <row r="74" spans="1:8">
      <c r="A74" s="113">
        <v>40</v>
      </c>
      <c r="B74" s="120">
        <v>44118</v>
      </c>
      <c r="C74" s="116" t="s">
        <v>22</v>
      </c>
      <c r="D74" s="117">
        <v>260</v>
      </c>
      <c r="E74" s="116" t="s">
        <v>264</v>
      </c>
      <c r="F74" s="117">
        <v>1</v>
      </c>
      <c r="G74" s="114"/>
      <c r="H74" s="114"/>
    </row>
    <row r="75" spans="1:8">
      <c r="A75" s="113">
        <v>41</v>
      </c>
      <c r="B75" s="120">
        <v>44118</v>
      </c>
      <c r="C75" s="116" t="s">
        <v>12</v>
      </c>
      <c r="D75" s="117">
        <v>130</v>
      </c>
      <c r="E75" s="116" t="s">
        <v>264</v>
      </c>
      <c r="F75" s="117">
        <v>1</v>
      </c>
      <c r="G75" s="114"/>
      <c r="H75" s="114"/>
    </row>
    <row r="76" spans="1:8">
      <c r="A76" s="113">
        <v>42</v>
      </c>
      <c r="B76" s="120">
        <v>44118</v>
      </c>
      <c r="C76" s="116" t="s">
        <v>24</v>
      </c>
      <c r="D76" s="117">
        <v>520</v>
      </c>
      <c r="E76" s="116" t="s">
        <v>264</v>
      </c>
      <c r="F76" s="117">
        <v>3</v>
      </c>
      <c r="G76" s="114"/>
      <c r="H76" s="114"/>
    </row>
    <row r="77" spans="1:8">
      <c r="A77" s="113">
        <v>43</v>
      </c>
      <c r="B77" s="120">
        <v>44118</v>
      </c>
      <c r="C77" s="116" t="s">
        <v>177</v>
      </c>
      <c r="D77" s="117">
        <v>50000</v>
      </c>
      <c r="E77" s="116" t="s">
        <v>264</v>
      </c>
      <c r="F77" s="117">
        <v>375</v>
      </c>
      <c r="G77" s="114"/>
      <c r="H77" s="114"/>
    </row>
    <row r="78" spans="1:8">
      <c r="A78" s="113">
        <v>44</v>
      </c>
      <c r="B78" s="120">
        <v>44123</v>
      </c>
      <c r="C78" s="116" t="s">
        <v>15</v>
      </c>
      <c r="D78" s="117">
        <v>10000</v>
      </c>
      <c r="E78" s="116" t="s">
        <v>264</v>
      </c>
      <c r="F78" s="117">
        <v>75</v>
      </c>
      <c r="G78" s="114"/>
      <c r="H78" s="114"/>
    </row>
    <row r="79" spans="1:8">
      <c r="A79" s="113">
        <v>45</v>
      </c>
      <c r="B79" s="120">
        <v>44123</v>
      </c>
      <c r="C79" s="116" t="s">
        <v>177</v>
      </c>
      <c r="D79" s="117">
        <v>75000</v>
      </c>
      <c r="E79" s="116" t="s">
        <v>264</v>
      </c>
      <c r="F79" s="117">
        <v>563</v>
      </c>
      <c r="G79" s="114"/>
      <c r="H79" s="114"/>
    </row>
    <row r="80" spans="1:8">
      <c r="A80" s="113">
        <v>46</v>
      </c>
      <c r="B80" s="120">
        <v>44123</v>
      </c>
      <c r="C80" s="116" t="s">
        <v>22</v>
      </c>
      <c r="D80" s="117">
        <v>40000</v>
      </c>
      <c r="E80" s="116" t="s">
        <v>264</v>
      </c>
      <c r="F80" s="117">
        <v>300</v>
      </c>
      <c r="G80" s="114"/>
      <c r="H80" s="114"/>
    </row>
    <row r="81" spans="1:8">
      <c r="A81" s="113">
        <v>47</v>
      </c>
      <c r="B81" s="120">
        <v>44123</v>
      </c>
      <c r="C81" s="116" t="s">
        <v>171</v>
      </c>
      <c r="D81" s="117">
        <v>30000</v>
      </c>
      <c r="E81" s="116" t="s">
        <v>264</v>
      </c>
      <c r="F81" s="117">
        <v>225</v>
      </c>
      <c r="G81" s="114"/>
      <c r="H81" s="114"/>
    </row>
    <row r="82" spans="1:8">
      <c r="A82" s="113">
        <v>48</v>
      </c>
      <c r="B82" s="120">
        <v>44123</v>
      </c>
      <c r="C82" s="116" t="s">
        <v>66</v>
      </c>
      <c r="D82" s="117">
        <v>3000</v>
      </c>
      <c r="E82" s="116" t="s">
        <v>264</v>
      </c>
      <c r="F82" s="117">
        <v>23</v>
      </c>
      <c r="G82" s="114"/>
      <c r="H82" s="114"/>
    </row>
    <row r="83" spans="1:8">
      <c r="A83" s="113">
        <v>49</v>
      </c>
      <c r="B83" s="120">
        <v>44123</v>
      </c>
      <c r="C83" s="116" t="s">
        <v>24</v>
      </c>
      <c r="D83" s="117">
        <v>40000</v>
      </c>
      <c r="E83" s="116" t="s">
        <v>264</v>
      </c>
      <c r="F83" s="117">
        <v>300</v>
      </c>
      <c r="G83" s="114"/>
      <c r="H83" s="114"/>
    </row>
    <row r="84" spans="1:8">
      <c r="A84" s="113">
        <v>50</v>
      </c>
      <c r="B84" s="120">
        <v>44123</v>
      </c>
      <c r="C84" s="116" t="s">
        <v>25</v>
      </c>
      <c r="D84" s="117">
        <v>30000</v>
      </c>
      <c r="E84" s="116" t="s">
        <v>264</v>
      </c>
      <c r="F84" s="117">
        <v>225</v>
      </c>
      <c r="G84" s="114"/>
      <c r="H84" s="114"/>
    </row>
    <row r="85" spans="1:8">
      <c r="A85" s="113">
        <v>51</v>
      </c>
      <c r="B85" s="120">
        <v>44123</v>
      </c>
      <c r="C85" s="116" t="s">
        <v>12</v>
      </c>
      <c r="D85" s="117">
        <v>20000</v>
      </c>
      <c r="E85" s="116" t="s">
        <v>264</v>
      </c>
      <c r="F85" s="117">
        <v>150</v>
      </c>
      <c r="G85" s="114"/>
      <c r="H85" s="114"/>
    </row>
    <row r="86" spans="1:8">
      <c r="A86" s="113">
        <v>52</v>
      </c>
      <c r="B86" s="120">
        <v>44123</v>
      </c>
      <c r="C86" s="116" t="s">
        <v>170</v>
      </c>
      <c r="D86" s="117">
        <v>2000</v>
      </c>
      <c r="E86" s="116" t="s">
        <v>264</v>
      </c>
      <c r="F86" s="117">
        <v>15</v>
      </c>
      <c r="G86" s="114"/>
      <c r="H86" s="114"/>
    </row>
    <row r="87" spans="1:8">
      <c r="A87" s="113">
        <v>53</v>
      </c>
      <c r="B87" s="120">
        <v>44123</v>
      </c>
      <c r="C87" s="116" t="s">
        <v>18</v>
      </c>
      <c r="D87" s="117">
        <v>3300</v>
      </c>
      <c r="E87" s="116" t="s">
        <v>264</v>
      </c>
      <c r="F87" s="117">
        <v>25</v>
      </c>
      <c r="G87" s="114"/>
      <c r="H87" s="114"/>
    </row>
    <row r="88" spans="1:8">
      <c r="A88" s="113">
        <v>54</v>
      </c>
      <c r="B88" s="120">
        <v>44123</v>
      </c>
      <c r="C88" s="116" t="s">
        <v>14</v>
      </c>
      <c r="D88" s="117">
        <v>1500</v>
      </c>
      <c r="E88" s="116" t="s">
        <v>264</v>
      </c>
      <c r="F88" s="117">
        <v>11</v>
      </c>
      <c r="G88" s="114"/>
      <c r="H88" s="114"/>
    </row>
    <row r="89" spans="1:8">
      <c r="A89" s="113">
        <v>55</v>
      </c>
      <c r="B89" s="120">
        <v>44123</v>
      </c>
      <c r="C89" s="116" t="s">
        <v>185</v>
      </c>
      <c r="D89" s="117">
        <v>4550</v>
      </c>
      <c r="E89" s="116" t="s">
        <v>264</v>
      </c>
      <c r="F89" s="117">
        <v>34</v>
      </c>
      <c r="G89" s="114"/>
      <c r="H89" s="114"/>
    </row>
    <row r="90" spans="1:8">
      <c r="A90" s="113">
        <v>56</v>
      </c>
      <c r="B90" s="120">
        <v>44123</v>
      </c>
      <c r="C90" s="116" t="s">
        <v>149</v>
      </c>
      <c r="D90" s="117">
        <v>1980</v>
      </c>
      <c r="E90" s="116" t="s">
        <v>264</v>
      </c>
      <c r="F90" s="117">
        <v>15</v>
      </c>
      <c r="G90" s="114"/>
      <c r="H90" s="114"/>
    </row>
    <row r="91" spans="1:8">
      <c r="A91" s="113">
        <v>57</v>
      </c>
      <c r="B91" s="120">
        <v>44123</v>
      </c>
      <c r="C91" s="116" t="s">
        <v>174</v>
      </c>
      <c r="D91" s="117">
        <v>3850</v>
      </c>
      <c r="E91" s="116" t="s">
        <v>264</v>
      </c>
      <c r="F91" s="117">
        <v>29</v>
      </c>
      <c r="G91" s="114"/>
      <c r="H91" s="114"/>
    </row>
    <row r="92" spans="1:8">
      <c r="A92" s="113">
        <v>58</v>
      </c>
      <c r="B92" s="120">
        <v>44123</v>
      </c>
      <c r="C92" s="116" t="s">
        <v>19</v>
      </c>
      <c r="D92" s="117">
        <v>6830</v>
      </c>
      <c r="E92" s="116" t="s">
        <v>264</v>
      </c>
      <c r="F92" s="117">
        <v>51</v>
      </c>
      <c r="G92" s="114"/>
      <c r="H92" s="114"/>
    </row>
    <row r="93" spans="1:8">
      <c r="A93" s="113">
        <v>59</v>
      </c>
      <c r="B93" s="120">
        <v>44123</v>
      </c>
      <c r="C93" s="116" t="s">
        <v>19</v>
      </c>
      <c r="D93" s="117">
        <v>3830</v>
      </c>
      <c r="E93" s="116" t="s">
        <v>264</v>
      </c>
      <c r="F93" s="117">
        <v>29</v>
      </c>
      <c r="G93" s="114"/>
      <c r="H93" s="114"/>
    </row>
    <row r="94" spans="1:8">
      <c r="A94" s="113">
        <v>60</v>
      </c>
      <c r="B94" s="120">
        <v>44125</v>
      </c>
      <c r="C94" s="116" t="s">
        <v>22</v>
      </c>
      <c r="D94" s="117">
        <v>260</v>
      </c>
      <c r="E94" s="116" t="s">
        <v>264</v>
      </c>
      <c r="F94" s="117">
        <v>2</v>
      </c>
      <c r="G94" s="114"/>
      <c r="H94" s="114"/>
    </row>
    <row r="95" spans="1:8">
      <c r="A95" s="113">
        <v>61</v>
      </c>
      <c r="B95" s="120">
        <v>44125</v>
      </c>
      <c r="C95" s="116" t="s">
        <v>150</v>
      </c>
      <c r="D95" s="117">
        <v>130</v>
      </c>
      <c r="E95" s="116" t="s">
        <v>264</v>
      </c>
      <c r="F95" s="117">
        <v>1</v>
      </c>
      <c r="G95" s="114"/>
      <c r="H95" s="114"/>
    </row>
    <row r="96" spans="1:8">
      <c r="A96" s="113">
        <v>62</v>
      </c>
      <c r="B96" s="120">
        <v>44125</v>
      </c>
      <c r="C96" s="116" t="s">
        <v>25</v>
      </c>
      <c r="D96" s="117">
        <v>130</v>
      </c>
      <c r="E96" s="116" t="s">
        <v>264</v>
      </c>
      <c r="F96" s="117">
        <v>1</v>
      </c>
      <c r="G96" s="114"/>
      <c r="H96" s="114"/>
    </row>
    <row r="97" spans="1:8">
      <c r="A97" s="113">
        <v>63</v>
      </c>
      <c r="B97" s="120">
        <v>44125</v>
      </c>
      <c r="C97" s="116" t="s">
        <v>24</v>
      </c>
      <c r="D97" s="117">
        <v>520</v>
      </c>
      <c r="E97" s="116" t="s">
        <v>264</v>
      </c>
      <c r="F97" s="117">
        <v>3</v>
      </c>
      <c r="G97" s="114"/>
      <c r="H97" s="114"/>
    </row>
    <row r="98" spans="1:8">
      <c r="A98" s="113">
        <v>64</v>
      </c>
      <c r="B98" s="120">
        <v>44128</v>
      </c>
      <c r="C98" s="116" t="s">
        <v>24</v>
      </c>
      <c r="D98" s="117">
        <v>50000</v>
      </c>
      <c r="E98" s="116" t="s">
        <v>264</v>
      </c>
      <c r="F98" s="117">
        <v>375</v>
      </c>
      <c r="G98" s="114"/>
      <c r="H98" s="114"/>
    </row>
    <row r="99" spans="1:8">
      <c r="A99" s="113">
        <v>65</v>
      </c>
      <c r="B99" s="120">
        <v>44131</v>
      </c>
      <c r="C99" s="116" t="s">
        <v>150</v>
      </c>
      <c r="D99" s="117">
        <v>130</v>
      </c>
      <c r="E99" s="116" t="s">
        <v>264</v>
      </c>
      <c r="F99" s="117">
        <v>1</v>
      </c>
      <c r="G99" s="114"/>
      <c r="H99" s="114"/>
    </row>
    <row r="100" spans="1:8">
      <c r="A100" s="113">
        <v>66</v>
      </c>
      <c r="B100" s="120">
        <v>44131</v>
      </c>
      <c r="C100" s="116" t="s">
        <v>12</v>
      </c>
      <c r="D100" s="117">
        <v>130</v>
      </c>
      <c r="E100" s="116" t="s">
        <v>264</v>
      </c>
      <c r="F100" s="117">
        <v>1</v>
      </c>
      <c r="G100" s="114"/>
      <c r="H100" s="114"/>
    </row>
    <row r="101" spans="1:8">
      <c r="A101" s="113">
        <v>67</v>
      </c>
      <c r="B101" s="120">
        <v>44131</v>
      </c>
      <c r="C101" s="116" t="s">
        <v>25</v>
      </c>
      <c r="D101" s="117">
        <v>130</v>
      </c>
      <c r="E101" s="116" t="s">
        <v>264</v>
      </c>
      <c r="F101" s="117">
        <v>1</v>
      </c>
      <c r="G101" s="114"/>
      <c r="H101" s="114"/>
    </row>
    <row r="102" spans="1:8">
      <c r="A102" s="113">
        <v>68</v>
      </c>
      <c r="B102" s="120">
        <v>44131</v>
      </c>
      <c r="C102" s="116" t="s">
        <v>24</v>
      </c>
      <c r="D102" s="117">
        <v>520</v>
      </c>
      <c r="E102" s="116" t="s">
        <v>264</v>
      </c>
      <c r="F102" s="117">
        <v>4</v>
      </c>
      <c r="G102" s="114"/>
      <c r="H102" s="114"/>
    </row>
    <row r="103" spans="1:8">
      <c r="A103" s="113">
        <v>69</v>
      </c>
      <c r="B103" s="120">
        <v>44132</v>
      </c>
      <c r="C103" s="116" t="s">
        <v>66</v>
      </c>
      <c r="D103" s="117">
        <v>6900</v>
      </c>
      <c r="E103" s="116" t="s">
        <v>264</v>
      </c>
      <c r="F103" s="117">
        <v>52</v>
      </c>
      <c r="G103" s="114"/>
      <c r="H103" s="114"/>
    </row>
    <row r="104" spans="1:8">
      <c r="A104" s="113">
        <v>70</v>
      </c>
      <c r="B104" s="120">
        <v>44132</v>
      </c>
      <c r="C104" s="116" t="s">
        <v>25</v>
      </c>
      <c r="D104" s="117">
        <v>30000</v>
      </c>
      <c r="E104" s="116" t="s">
        <v>264</v>
      </c>
      <c r="F104" s="117">
        <v>225</v>
      </c>
      <c r="G104" s="114"/>
      <c r="H104" s="114"/>
    </row>
    <row r="105" spans="1:8">
      <c r="A105" s="113">
        <v>71</v>
      </c>
      <c r="B105" s="120">
        <v>44132</v>
      </c>
      <c r="C105" s="116" t="s">
        <v>22</v>
      </c>
      <c r="D105" s="117">
        <v>50000</v>
      </c>
      <c r="E105" s="116" t="s">
        <v>264</v>
      </c>
      <c r="F105" s="117">
        <v>375</v>
      </c>
      <c r="G105" s="114"/>
      <c r="H105" s="114"/>
    </row>
    <row r="106" spans="1:8">
      <c r="A106" s="113">
        <v>72</v>
      </c>
      <c r="B106" s="120">
        <v>44132</v>
      </c>
      <c r="C106" s="116" t="s">
        <v>176</v>
      </c>
      <c r="D106" s="117">
        <v>5000</v>
      </c>
      <c r="E106" s="116" t="s">
        <v>264</v>
      </c>
      <c r="F106" s="117">
        <v>38</v>
      </c>
      <c r="G106" s="114"/>
      <c r="H106" s="114"/>
    </row>
    <row r="107" spans="1:8">
      <c r="A107" s="113">
        <v>73</v>
      </c>
      <c r="B107" s="120">
        <v>44132</v>
      </c>
      <c r="C107" s="116" t="s">
        <v>13</v>
      </c>
      <c r="D107" s="117">
        <v>4400</v>
      </c>
      <c r="E107" s="116" t="s">
        <v>264</v>
      </c>
      <c r="F107" s="117">
        <v>33</v>
      </c>
      <c r="G107" s="114"/>
      <c r="H107" s="114"/>
    </row>
    <row r="108" spans="1:8">
      <c r="A108" s="113">
        <v>74</v>
      </c>
      <c r="B108" s="120">
        <v>44132</v>
      </c>
      <c r="C108" s="116" t="s">
        <v>177</v>
      </c>
      <c r="D108" s="117">
        <v>100000</v>
      </c>
      <c r="E108" s="116" t="s">
        <v>264</v>
      </c>
      <c r="F108" s="117">
        <v>750</v>
      </c>
      <c r="G108" s="114"/>
      <c r="H108" s="114"/>
    </row>
    <row r="109" spans="1:8">
      <c r="A109" s="113">
        <v>75</v>
      </c>
      <c r="B109" s="120">
        <v>44132</v>
      </c>
      <c r="C109" s="116" t="s">
        <v>174</v>
      </c>
      <c r="D109" s="117">
        <v>3850</v>
      </c>
      <c r="E109" s="116" t="s">
        <v>264</v>
      </c>
      <c r="F109" s="117">
        <v>29</v>
      </c>
      <c r="G109" s="114"/>
      <c r="H109" s="114"/>
    </row>
    <row r="110" spans="1:8">
      <c r="A110" s="113">
        <v>76</v>
      </c>
      <c r="B110" s="120">
        <v>44132</v>
      </c>
      <c r="C110" s="116" t="s">
        <v>185</v>
      </c>
      <c r="D110" s="117">
        <v>2600</v>
      </c>
      <c r="E110" s="116" t="s">
        <v>264</v>
      </c>
      <c r="F110" s="117">
        <v>20</v>
      </c>
      <c r="G110" s="114"/>
      <c r="H110" s="114"/>
    </row>
    <row r="111" spans="1:8">
      <c r="A111" s="113">
        <v>77</v>
      </c>
      <c r="B111" s="120">
        <v>44132</v>
      </c>
      <c r="C111" s="116" t="s">
        <v>14</v>
      </c>
      <c r="D111" s="117">
        <v>950</v>
      </c>
      <c r="E111" s="116" t="s">
        <v>264</v>
      </c>
      <c r="F111" s="117">
        <v>7</v>
      </c>
      <c r="G111" s="114"/>
      <c r="H111" s="114"/>
    </row>
    <row r="112" spans="1:8">
      <c r="A112" s="113">
        <v>78</v>
      </c>
      <c r="B112" s="120">
        <v>44132</v>
      </c>
      <c r="C112" s="116" t="s">
        <v>18</v>
      </c>
      <c r="D112" s="117">
        <v>3950</v>
      </c>
      <c r="E112" s="116" t="s">
        <v>264</v>
      </c>
      <c r="F112" s="117">
        <v>30</v>
      </c>
      <c r="G112" s="114"/>
      <c r="H112" s="114"/>
    </row>
    <row r="113" spans="1:8">
      <c r="A113" s="113">
        <v>79</v>
      </c>
      <c r="B113" s="120">
        <v>44132</v>
      </c>
      <c r="C113" s="116" t="s">
        <v>19</v>
      </c>
      <c r="D113" s="117">
        <v>3880</v>
      </c>
      <c r="E113" s="116" t="s">
        <v>264</v>
      </c>
      <c r="F113" s="117">
        <v>29</v>
      </c>
      <c r="G113" s="114"/>
      <c r="H113" s="114"/>
    </row>
    <row r="114" spans="1:8">
      <c r="A114" s="113">
        <v>80</v>
      </c>
      <c r="B114" s="120">
        <v>44132</v>
      </c>
      <c r="C114" s="116" t="s">
        <v>19</v>
      </c>
      <c r="D114" s="117">
        <v>6630</v>
      </c>
      <c r="E114" s="116" t="s">
        <v>264</v>
      </c>
      <c r="F114" s="117">
        <v>50</v>
      </c>
      <c r="G114" s="114"/>
      <c r="H114" s="114"/>
    </row>
    <row r="115" spans="1:8">
      <c r="A115" s="113">
        <v>81</v>
      </c>
      <c r="B115" s="120">
        <v>44132</v>
      </c>
      <c r="C115" s="116" t="s">
        <v>95</v>
      </c>
      <c r="D115" s="117">
        <f>1650+550+550</f>
        <v>2750</v>
      </c>
      <c r="E115" s="116" t="s">
        <v>264</v>
      </c>
      <c r="F115" s="117">
        <v>21</v>
      </c>
      <c r="G115" s="114"/>
      <c r="H115" s="114"/>
    </row>
    <row r="116" spans="1:8">
      <c r="B116" s="120"/>
      <c r="C116" s="116"/>
      <c r="D116" s="160">
        <f>SUM(D35:D115)</f>
        <v>914319</v>
      </c>
      <c r="E116" s="163"/>
      <c r="F116" s="160">
        <f>SUM(F35:F115)</f>
        <v>6862</v>
      </c>
      <c r="G116" s="121"/>
      <c r="H116" s="121"/>
    </row>
    <row r="117" spans="1:8">
      <c r="B117" s="118"/>
      <c r="C117" s="118"/>
      <c r="D117" s="117"/>
      <c r="E117" s="118"/>
      <c r="F117" s="117"/>
    </row>
    <row r="118" spans="1:8">
      <c r="A118" s="119" t="s">
        <v>178</v>
      </c>
      <c r="B118" s="118"/>
      <c r="C118" s="118"/>
      <c r="D118" s="117"/>
      <c r="E118" s="118"/>
      <c r="F118" s="117"/>
    </row>
    <row r="119" spans="1:8">
      <c r="A119" s="113" t="s">
        <v>4</v>
      </c>
      <c r="B119" s="118" t="s">
        <v>5</v>
      </c>
      <c r="C119" s="118" t="s">
        <v>258</v>
      </c>
      <c r="D119" s="117" t="s">
        <v>9</v>
      </c>
      <c r="E119" s="118" t="s">
        <v>250</v>
      </c>
      <c r="F119" s="117" t="s">
        <v>10</v>
      </c>
    </row>
    <row r="120" spans="1:8">
      <c r="A120" s="113">
        <v>1</v>
      </c>
      <c r="B120" s="120">
        <v>44109</v>
      </c>
      <c r="C120" s="116" t="s">
        <v>252</v>
      </c>
      <c r="D120" s="117">
        <v>22634</v>
      </c>
      <c r="E120" s="116" t="s">
        <v>266</v>
      </c>
      <c r="F120" s="117">
        <v>1698</v>
      </c>
      <c r="G120" s="121"/>
      <c r="H120" s="121"/>
    </row>
    <row r="121" spans="1:8">
      <c r="A121" s="113">
        <v>2</v>
      </c>
      <c r="B121" s="120">
        <v>44109</v>
      </c>
      <c r="C121" s="116" t="s">
        <v>252</v>
      </c>
      <c r="D121" s="117">
        <v>693</v>
      </c>
      <c r="E121" s="116" t="s">
        <v>266</v>
      </c>
      <c r="F121" s="117">
        <v>52</v>
      </c>
      <c r="G121" s="121"/>
      <c r="H121" s="121"/>
    </row>
    <row r="122" spans="1:8">
      <c r="A122" s="113">
        <v>3</v>
      </c>
      <c r="B122" s="120">
        <v>44109</v>
      </c>
      <c r="C122" s="116" t="s">
        <v>252</v>
      </c>
      <c r="D122" s="117">
        <v>8500</v>
      </c>
      <c r="E122" s="116" t="s">
        <v>266</v>
      </c>
      <c r="F122" s="117">
        <v>638</v>
      </c>
      <c r="G122" s="121"/>
      <c r="H122" s="121"/>
    </row>
    <row r="123" spans="1:8">
      <c r="A123" s="113">
        <v>4</v>
      </c>
      <c r="B123" s="120">
        <v>44109</v>
      </c>
      <c r="C123" s="116" t="s">
        <v>252</v>
      </c>
      <c r="D123" s="117">
        <v>7103</v>
      </c>
      <c r="E123" s="116" t="s">
        <v>266</v>
      </c>
      <c r="F123" s="114">
        <v>533</v>
      </c>
      <c r="G123" s="121"/>
      <c r="H123" s="121"/>
    </row>
    <row r="124" spans="1:8">
      <c r="A124" s="113">
        <v>5</v>
      </c>
      <c r="B124" s="120">
        <v>44113</v>
      </c>
      <c r="C124" s="116" t="s">
        <v>267</v>
      </c>
      <c r="D124" s="117">
        <v>50736.82</v>
      </c>
      <c r="E124" s="116" t="s">
        <v>266</v>
      </c>
      <c r="F124" s="117">
        <v>3805</v>
      </c>
      <c r="G124" s="121"/>
      <c r="H124" s="121"/>
    </row>
    <row r="125" spans="1:8">
      <c r="A125" s="113">
        <v>6</v>
      </c>
      <c r="B125" s="120">
        <v>44113</v>
      </c>
      <c r="C125" s="116" t="s">
        <v>152</v>
      </c>
      <c r="D125" s="117">
        <v>45269</v>
      </c>
      <c r="E125" s="116" t="s">
        <v>266</v>
      </c>
      <c r="F125" s="117">
        <v>3395</v>
      </c>
      <c r="G125" s="121"/>
      <c r="H125" s="121"/>
    </row>
    <row r="126" spans="1:8">
      <c r="D126" s="164">
        <f>SUM(D120:D125)</f>
        <v>134935.82</v>
      </c>
      <c r="E126" s="162"/>
      <c r="F126" s="160">
        <f>SUM(F120:F125)</f>
        <v>10121</v>
      </c>
      <c r="G126" s="121"/>
    </row>
    <row r="128" spans="1:8">
      <c r="C128" s="162" t="s">
        <v>30</v>
      </c>
      <c r="F128" s="160">
        <f>+F126+F116+F31+F22</f>
        <v>53680</v>
      </c>
    </row>
  </sheetData>
  <printOptions gridLines="1"/>
  <pageMargins left="0.41" right="0.24" top="0.74803149606299202" bottom="0.74803149606299202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C53"/>
  <sheetViews>
    <sheetView topLeftCell="A31" workbookViewId="0">
      <selection activeCell="A3" sqref="A3:C53"/>
    </sheetView>
  </sheetViews>
  <sheetFormatPr defaultColWidth="9.140625" defaultRowHeight="15"/>
  <cols>
    <col min="1" max="1" width="46.5703125" style="152" customWidth="1"/>
    <col min="2" max="2" width="15" style="153" customWidth="1"/>
    <col min="3" max="3" width="13" style="153" customWidth="1"/>
    <col min="4" max="16384" width="9.140625" style="152"/>
  </cols>
  <sheetData>
    <row r="3" spans="1:3">
      <c r="B3" s="153" t="s">
        <v>180</v>
      </c>
    </row>
    <row r="4" spans="1:3">
      <c r="A4" s="154" t="s">
        <v>181</v>
      </c>
      <c r="B4" s="155" t="s">
        <v>182</v>
      </c>
      <c r="C4" s="155" t="s">
        <v>183</v>
      </c>
    </row>
    <row r="5" spans="1:3">
      <c r="A5" s="156" t="s">
        <v>264</v>
      </c>
      <c r="B5" s="155">
        <v>914319</v>
      </c>
      <c r="C5" s="155">
        <v>6862</v>
      </c>
    </row>
    <row r="6" spans="1:3">
      <c r="A6" s="157" t="s">
        <v>76</v>
      </c>
      <c r="B6" s="155">
        <v>914319</v>
      </c>
      <c r="C6" s="155">
        <v>6862</v>
      </c>
    </row>
    <row r="7" spans="1:3">
      <c r="A7" s="158" t="s">
        <v>150</v>
      </c>
      <c r="B7" s="155">
        <v>520</v>
      </c>
      <c r="C7" s="155">
        <v>4</v>
      </c>
    </row>
    <row r="8" spans="1:3">
      <c r="A8" s="158" t="s">
        <v>15</v>
      </c>
      <c r="B8" s="155">
        <v>10000</v>
      </c>
      <c r="C8" s="155">
        <v>75</v>
      </c>
    </row>
    <row r="9" spans="1:3">
      <c r="A9" s="158" t="s">
        <v>12</v>
      </c>
      <c r="B9" s="155">
        <v>55390</v>
      </c>
      <c r="C9" s="155">
        <v>416</v>
      </c>
    </row>
    <row r="10" spans="1:3">
      <c r="A10" s="158" t="s">
        <v>25</v>
      </c>
      <c r="B10" s="155">
        <v>95064</v>
      </c>
      <c r="C10" s="155">
        <v>713</v>
      </c>
    </row>
    <row r="11" spans="1:3">
      <c r="A11" s="158" t="s">
        <v>24</v>
      </c>
      <c r="B11" s="155">
        <v>137080</v>
      </c>
      <c r="C11" s="155">
        <v>1026</v>
      </c>
    </row>
    <row r="12" spans="1:3">
      <c r="A12" s="158" t="s">
        <v>23</v>
      </c>
      <c r="B12" s="155">
        <v>16516</v>
      </c>
      <c r="C12" s="155">
        <v>124</v>
      </c>
    </row>
    <row r="13" spans="1:3">
      <c r="A13" s="158" t="s">
        <v>66</v>
      </c>
      <c r="B13" s="155">
        <v>18900</v>
      </c>
      <c r="C13" s="155">
        <v>143</v>
      </c>
    </row>
    <row r="14" spans="1:3">
      <c r="A14" s="158" t="s">
        <v>176</v>
      </c>
      <c r="B14" s="155">
        <v>5000</v>
      </c>
      <c r="C14" s="155">
        <v>38</v>
      </c>
    </row>
    <row r="15" spans="1:3">
      <c r="A15" s="158" t="s">
        <v>22</v>
      </c>
      <c r="B15" s="155">
        <v>130780</v>
      </c>
      <c r="C15" s="155">
        <v>981</v>
      </c>
    </row>
    <row r="16" spans="1:3">
      <c r="A16" s="158" t="s">
        <v>13</v>
      </c>
      <c r="B16" s="155">
        <v>24400</v>
      </c>
      <c r="C16" s="155">
        <v>183</v>
      </c>
    </row>
    <row r="17" spans="1:3">
      <c r="A17" s="158" t="s">
        <v>170</v>
      </c>
      <c r="B17" s="155">
        <v>7000</v>
      </c>
      <c r="C17" s="155">
        <v>53</v>
      </c>
    </row>
    <row r="18" spans="1:3">
      <c r="A18" s="158" t="s">
        <v>171</v>
      </c>
      <c r="B18" s="155">
        <v>50000</v>
      </c>
      <c r="C18" s="155">
        <v>375</v>
      </c>
    </row>
    <row r="19" spans="1:3">
      <c r="A19" s="158" t="s">
        <v>19</v>
      </c>
      <c r="B19" s="155">
        <v>50020</v>
      </c>
      <c r="C19" s="155">
        <v>376</v>
      </c>
    </row>
    <row r="20" spans="1:3">
      <c r="A20" s="158" t="s">
        <v>185</v>
      </c>
      <c r="B20" s="155">
        <v>16550</v>
      </c>
      <c r="C20" s="155">
        <v>124</v>
      </c>
    </row>
    <row r="21" spans="1:3">
      <c r="A21" s="158" t="s">
        <v>60</v>
      </c>
      <c r="B21" s="155">
        <v>1625</v>
      </c>
      <c r="C21" s="155">
        <v>12</v>
      </c>
    </row>
    <row r="22" spans="1:3">
      <c r="A22" s="158" t="s">
        <v>149</v>
      </c>
      <c r="B22" s="155">
        <v>1980</v>
      </c>
      <c r="C22" s="155">
        <v>15</v>
      </c>
    </row>
    <row r="23" spans="1:3">
      <c r="A23" s="158" t="s">
        <v>174</v>
      </c>
      <c r="B23" s="155">
        <v>12600</v>
      </c>
      <c r="C23" s="155">
        <v>95</v>
      </c>
    </row>
    <row r="24" spans="1:3">
      <c r="A24" s="158" t="s">
        <v>14</v>
      </c>
      <c r="B24" s="155">
        <v>7450</v>
      </c>
      <c r="C24" s="155">
        <v>55</v>
      </c>
    </row>
    <row r="25" spans="1:3">
      <c r="A25" s="158" t="s">
        <v>18</v>
      </c>
      <c r="B25" s="155">
        <v>13300</v>
      </c>
      <c r="C25" s="155">
        <v>101</v>
      </c>
    </row>
    <row r="26" spans="1:3">
      <c r="A26" s="158" t="s">
        <v>63</v>
      </c>
      <c r="B26" s="155">
        <v>3100</v>
      </c>
      <c r="C26" s="155">
        <v>24</v>
      </c>
    </row>
    <row r="27" spans="1:3">
      <c r="A27" s="158" t="s">
        <v>265</v>
      </c>
      <c r="B27" s="155">
        <v>29294</v>
      </c>
      <c r="C27" s="155">
        <v>220</v>
      </c>
    </row>
    <row r="28" spans="1:3">
      <c r="A28" s="158" t="s">
        <v>95</v>
      </c>
      <c r="B28" s="155">
        <v>2750</v>
      </c>
      <c r="C28" s="155">
        <v>21</v>
      </c>
    </row>
    <row r="29" spans="1:3">
      <c r="A29" s="158" t="s">
        <v>177</v>
      </c>
      <c r="B29" s="155">
        <v>225000</v>
      </c>
      <c r="C29" s="155">
        <v>1688</v>
      </c>
    </row>
    <row r="30" spans="1:3">
      <c r="A30" s="156" t="s">
        <v>191</v>
      </c>
      <c r="B30" s="155">
        <v>2406528</v>
      </c>
      <c r="C30" s="155">
        <v>36097</v>
      </c>
    </row>
    <row r="31" spans="1:3">
      <c r="A31" s="157" t="s">
        <v>76</v>
      </c>
      <c r="B31" s="155">
        <v>2406528</v>
      </c>
      <c r="C31" s="155">
        <v>36097</v>
      </c>
    </row>
    <row r="32" spans="1:3">
      <c r="A32" s="158" t="s">
        <v>55</v>
      </c>
      <c r="B32" s="155">
        <v>2273000</v>
      </c>
      <c r="C32" s="155">
        <v>34095</v>
      </c>
    </row>
    <row r="33" spans="1:3">
      <c r="A33" s="158" t="s">
        <v>56</v>
      </c>
      <c r="B33" s="155">
        <v>8320</v>
      </c>
      <c r="C33" s="155">
        <v>124</v>
      </c>
    </row>
    <row r="34" spans="1:3">
      <c r="A34" s="158" t="s">
        <v>12</v>
      </c>
      <c r="B34" s="155">
        <v>130</v>
      </c>
      <c r="C34" s="155">
        <v>2</v>
      </c>
    </row>
    <row r="35" spans="1:3">
      <c r="A35" s="158" t="s">
        <v>256</v>
      </c>
      <c r="B35" s="155">
        <v>7317</v>
      </c>
      <c r="C35" s="155">
        <v>110</v>
      </c>
    </row>
    <row r="36" spans="1:3">
      <c r="A36" s="158" t="s">
        <v>251</v>
      </c>
      <c r="B36" s="155">
        <v>2363</v>
      </c>
      <c r="C36" s="155">
        <v>35</v>
      </c>
    </row>
    <row r="37" spans="1:3">
      <c r="A37" s="158" t="s">
        <v>254</v>
      </c>
      <c r="B37" s="155">
        <v>10851</v>
      </c>
      <c r="C37" s="155">
        <v>163</v>
      </c>
    </row>
    <row r="38" spans="1:3">
      <c r="A38" s="158" t="s">
        <v>253</v>
      </c>
      <c r="B38" s="155">
        <v>11483</v>
      </c>
      <c r="C38" s="155">
        <v>172</v>
      </c>
    </row>
    <row r="39" spans="1:3">
      <c r="A39" s="158" t="s">
        <v>255</v>
      </c>
      <c r="B39" s="155">
        <v>29864</v>
      </c>
      <c r="C39" s="155">
        <v>448</v>
      </c>
    </row>
    <row r="40" spans="1:3">
      <c r="A40" s="158" t="s">
        <v>252</v>
      </c>
      <c r="B40" s="155">
        <v>63200</v>
      </c>
      <c r="C40" s="155">
        <v>948</v>
      </c>
    </row>
    <row r="41" spans="1:3">
      <c r="A41" s="156" t="s">
        <v>259</v>
      </c>
      <c r="B41" s="155">
        <v>16000</v>
      </c>
      <c r="C41" s="155">
        <v>600</v>
      </c>
    </row>
    <row r="42" spans="1:3">
      <c r="A42" s="157" t="s">
        <v>223</v>
      </c>
      <c r="B42" s="155">
        <v>16000</v>
      </c>
      <c r="C42" s="155">
        <v>600</v>
      </c>
    </row>
    <row r="43" spans="1:3">
      <c r="A43" s="158" t="s">
        <v>263</v>
      </c>
      <c r="B43" s="155">
        <v>1920</v>
      </c>
      <c r="C43" s="155">
        <v>72</v>
      </c>
    </row>
    <row r="44" spans="1:3">
      <c r="A44" s="158" t="s">
        <v>262</v>
      </c>
      <c r="B44" s="155">
        <v>2400</v>
      </c>
      <c r="C44" s="155">
        <v>90</v>
      </c>
    </row>
    <row r="45" spans="1:3">
      <c r="A45" s="158" t="s">
        <v>261</v>
      </c>
      <c r="B45" s="155">
        <v>2400</v>
      </c>
      <c r="C45" s="155">
        <v>90</v>
      </c>
    </row>
    <row r="46" spans="1:3">
      <c r="A46" s="158" t="s">
        <v>260</v>
      </c>
      <c r="B46" s="155">
        <v>4000</v>
      </c>
      <c r="C46" s="155">
        <v>150</v>
      </c>
    </row>
    <row r="47" spans="1:3">
      <c r="A47" s="158" t="s">
        <v>163</v>
      </c>
      <c r="B47" s="155">
        <v>5280</v>
      </c>
      <c r="C47" s="155">
        <v>198</v>
      </c>
    </row>
    <row r="48" spans="1:3">
      <c r="A48" s="156" t="s">
        <v>266</v>
      </c>
      <c r="B48" s="155">
        <v>134935.82</v>
      </c>
      <c r="C48" s="155">
        <v>10121</v>
      </c>
    </row>
    <row r="49" spans="1:3">
      <c r="A49" s="157" t="s">
        <v>105</v>
      </c>
      <c r="B49" s="155">
        <v>134935.82</v>
      </c>
      <c r="C49" s="155">
        <v>10121</v>
      </c>
    </row>
    <row r="50" spans="1:3">
      <c r="A50" s="158" t="s">
        <v>152</v>
      </c>
      <c r="B50" s="155">
        <v>45269</v>
      </c>
      <c r="C50" s="155">
        <v>3395</v>
      </c>
    </row>
    <row r="51" spans="1:3">
      <c r="A51" s="158" t="s">
        <v>267</v>
      </c>
      <c r="B51" s="155">
        <v>50736.82</v>
      </c>
      <c r="C51" s="155">
        <v>3805</v>
      </c>
    </row>
    <row r="52" spans="1:3">
      <c r="A52" s="158" t="s">
        <v>252</v>
      </c>
      <c r="B52" s="155">
        <v>38930</v>
      </c>
      <c r="C52" s="155">
        <v>2921</v>
      </c>
    </row>
    <row r="53" spans="1:3">
      <c r="A53" s="156" t="s">
        <v>186</v>
      </c>
      <c r="B53" s="155">
        <v>3471782.82</v>
      </c>
      <c r="C53" s="155">
        <v>53680</v>
      </c>
    </row>
  </sheetData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2"/>
  <sheetViews>
    <sheetView workbookViewId="0">
      <selection activeCell="B28" sqref="B28"/>
    </sheetView>
  </sheetViews>
  <sheetFormatPr defaultColWidth="9.140625" defaultRowHeight="13.5"/>
  <cols>
    <col min="1" max="1" width="6.5703125" style="85" customWidth="1"/>
    <col min="2" max="2" width="11.5703125" style="85" customWidth="1"/>
    <col min="3" max="3" width="39.28515625" style="85" customWidth="1"/>
    <col min="4" max="4" width="11.7109375" style="86" customWidth="1"/>
    <col min="5" max="5" width="9.140625" style="85"/>
    <col min="6" max="7" width="10.28515625" style="86" customWidth="1"/>
    <col min="8" max="8" width="9.140625" style="86"/>
    <col min="9" max="16384" width="9.140625" style="85"/>
  </cols>
  <sheetData>
    <row r="1" spans="1:8" s="84" customFormat="1">
      <c r="A1" s="84" t="s">
        <v>268</v>
      </c>
      <c r="D1" s="134"/>
      <c r="F1" s="134"/>
      <c r="G1" s="134"/>
      <c r="H1" s="134"/>
    </row>
    <row r="2" spans="1:8" s="84" customFormat="1">
      <c r="A2" s="84" t="s">
        <v>269</v>
      </c>
      <c r="D2" s="134"/>
      <c r="F2" s="134"/>
      <c r="G2" s="134"/>
      <c r="H2" s="134"/>
    </row>
    <row r="3" spans="1:8" s="84" customFormat="1">
      <c r="D3" s="134"/>
      <c r="F3" s="134"/>
      <c r="G3" s="134"/>
      <c r="H3" s="134"/>
    </row>
    <row r="4" spans="1:8" s="84" customFormat="1">
      <c r="B4" s="84" t="s">
        <v>270</v>
      </c>
      <c r="D4" s="134"/>
      <c r="F4" s="134"/>
      <c r="G4" s="134"/>
      <c r="H4" s="134"/>
    </row>
    <row r="5" spans="1:8">
      <c r="A5" s="85" t="s">
        <v>271</v>
      </c>
      <c r="B5" s="52" t="s">
        <v>5</v>
      </c>
      <c r="C5" s="52" t="s">
        <v>6</v>
      </c>
      <c r="D5" s="53" t="s">
        <v>9</v>
      </c>
      <c r="E5" s="52" t="s">
        <v>250</v>
      </c>
      <c r="F5" s="53" t="s">
        <v>10</v>
      </c>
      <c r="G5" s="53"/>
      <c r="H5" s="53"/>
    </row>
    <row r="6" spans="1:8">
      <c r="A6" s="85">
        <v>1</v>
      </c>
      <c r="B6" s="87">
        <v>44138</v>
      </c>
      <c r="C6" s="52" t="s">
        <v>55</v>
      </c>
      <c r="D6" s="53">
        <v>761000</v>
      </c>
      <c r="E6" s="112">
        <v>1.4999999999999999E-2</v>
      </c>
      <c r="F6" s="53">
        <v>11415</v>
      </c>
      <c r="G6" s="53"/>
      <c r="H6" s="53"/>
    </row>
    <row r="7" spans="1:8">
      <c r="A7" s="85">
        <v>2</v>
      </c>
      <c r="B7" s="87">
        <v>44138</v>
      </c>
      <c r="C7" s="52" t="s">
        <v>272</v>
      </c>
      <c r="D7" s="53">
        <v>15170</v>
      </c>
      <c r="E7" s="112">
        <v>1.4999999999999999E-2</v>
      </c>
      <c r="F7" s="53">
        <v>228</v>
      </c>
      <c r="G7" s="53"/>
      <c r="H7" s="53"/>
    </row>
    <row r="8" spans="1:8">
      <c r="A8" s="85">
        <v>3</v>
      </c>
      <c r="B8" s="87">
        <v>44142</v>
      </c>
      <c r="C8" s="52" t="s">
        <v>253</v>
      </c>
      <c r="D8" s="53">
        <v>11482</v>
      </c>
      <c r="E8" s="112">
        <v>1.4999999999999999E-2</v>
      </c>
      <c r="F8" s="53">
        <v>172</v>
      </c>
      <c r="G8" s="53"/>
      <c r="H8" s="53"/>
    </row>
    <row r="9" spans="1:8">
      <c r="A9" s="85">
        <v>4</v>
      </c>
      <c r="B9" s="87">
        <v>44142</v>
      </c>
      <c r="C9" s="52" t="s">
        <v>273</v>
      </c>
      <c r="D9" s="53">
        <v>10850</v>
      </c>
      <c r="E9" s="112">
        <v>1.4999999999999999E-2</v>
      </c>
      <c r="F9" s="53">
        <v>163</v>
      </c>
      <c r="G9" s="53"/>
      <c r="H9" s="53"/>
    </row>
    <row r="10" spans="1:8">
      <c r="A10" s="85">
        <v>5</v>
      </c>
      <c r="B10" s="87">
        <v>44142</v>
      </c>
      <c r="C10" s="52" t="s">
        <v>55</v>
      </c>
      <c r="D10" s="53">
        <v>260000</v>
      </c>
      <c r="E10" s="112">
        <v>1.4999999999999999E-2</v>
      </c>
      <c r="F10" s="53">
        <v>3900</v>
      </c>
      <c r="G10" s="53"/>
      <c r="H10" s="53"/>
    </row>
    <row r="11" spans="1:8">
      <c r="A11" s="85">
        <v>6</v>
      </c>
      <c r="B11" s="87">
        <v>44144</v>
      </c>
      <c r="C11" s="52" t="s">
        <v>56</v>
      </c>
      <c r="D11" s="53">
        <v>2080</v>
      </c>
      <c r="E11" s="112">
        <v>1.4999999999999999E-2</v>
      </c>
      <c r="F11" s="53">
        <v>31</v>
      </c>
      <c r="G11" s="53"/>
      <c r="H11" s="53"/>
    </row>
    <row r="12" spans="1:8">
      <c r="A12" s="85">
        <v>7</v>
      </c>
      <c r="B12" s="87">
        <v>44144</v>
      </c>
      <c r="C12" s="52" t="s">
        <v>274</v>
      </c>
      <c r="D12" s="53">
        <v>2363</v>
      </c>
      <c r="E12" s="112">
        <v>1.4999999999999999E-2</v>
      </c>
      <c r="F12" s="53">
        <v>35</v>
      </c>
      <c r="G12" s="53"/>
      <c r="H12" s="53"/>
    </row>
    <row r="13" spans="1:8">
      <c r="A13" s="85">
        <v>8</v>
      </c>
      <c r="B13" s="87">
        <v>44146</v>
      </c>
      <c r="C13" s="52" t="s">
        <v>275</v>
      </c>
      <c r="D13" s="53">
        <v>10750</v>
      </c>
      <c r="E13" s="112">
        <v>1.4999999999999999E-2</v>
      </c>
      <c r="F13" s="53">
        <v>161</v>
      </c>
      <c r="G13" s="53"/>
      <c r="H13" s="53"/>
    </row>
    <row r="14" spans="1:8">
      <c r="A14" s="85">
        <v>9</v>
      </c>
      <c r="B14" s="87">
        <v>44148</v>
      </c>
      <c r="C14" s="52" t="s">
        <v>256</v>
      </c>
      <c r="D14" s="53">
        <v>6308</v>
      </c>
      <c r="E14" s="112">
        <v>1.4999999999999999E-2</v>
      </c>
      <c r="F14" s="53">
        <v>95</v>
      </c>
      <c r="G14" s="53"/>
      <c r="H14" s="53"/>
    </row>
    <row r="15" spans="1:8">
      <c r="A15" s="85">
        <v>10</v>
      </c>
      <c r="B15" s="87">
        <v>44148</v>
      </c>
      <c r="C15" s="52" t="s">
        <v>255</v>
      </c>
      <c r="D15" s="53">
        <v>31118.36</v>
      </c>
      <c r="E15" s="112">
        <v>1.4999999999999999E-2</v>
      </c>
      <c r="F15" s="53">
        <v>467</v>
      </c>
      <c r="G15" s="53"/>
      <c r="H15" s="53"/>
    </row>
    <row r="16" spans="1:8">
      <c r="A16" s="85">
        <v>11</v>
      </c>
      <c r="B16" s="87">
        <v>44148</v>
      </c>
      <c r="C16" s="52" t="s">
        <v>55</v>
      </c>
      <c r="D16" s="53">
        <v>665000</v>
      </c>
      <c r="E16" s="112">
        <v>1.4999999999999999E-2</v>
      </c>
      <c r="F16" s="53">
        <v>9975</v>
      </c>
      <c r="G16" s="53"/>
      <c r="H16" s="53"/>
    </row>
    <row r="17" spans="1:8">
      <c r="A17" s="85">
        <v>12</v>
      </c>
      <c r="B17" s="87">
        <v>44155</v>
      </c>
      <c r="C17" s="52" t="s">
        <v>56</v>
      </c>
      <c r="D17" s="53">
        <v>4160</v>
      </c>
      <c r="E17" s="112">
        <v>1.4999999999999999E-2</v>
      </c>
      <c r="F17" s="53">
        <v>63</v>
      </c>
      <c r="G17" s="53"/>
      <c r="H17" s="53"/>
    </row>
    <row r="18" spans="1:8">
      <c r="A18" s="85">
        <v>13</v>
      </c>
      <c r="B18" s="87">
        <v>44158</v>
      </c>
      <c r="C18" s="52" t="s">
        <v>55</v>
      </c>
      <c r="D18" s="53">
        <v>733000</v>
      </c>
      <c r="E18" s="112">
        <v>1.4999999999999999E-2</v>
      </c>
      <c r="F18" s="53">
        <v>10995</v>
      </c>
      <c r="G18" s="53"/>
      <c r="H18" s="53"/>
    </row>
    <row r="19" spans="1:8">
      <c r="A19" s="85">
        <v>14</v>
      </c>
      <c r="B19" s="87">
        <v>44158</v>
      </c>
      <c r="C19" s="52" t="s">
        <v>256</v>
      </c>
      <c r="D19" s="53">
        <v>10923</v>
      </c>
      <c r="E19" s="112">
        <v>1.4999999999999999E-2</v>
      </c>
      <c r="F19" s="53">
        <v>164</v>
      </c>
      <c r="G19" s="53"/>
      <c r="H19" s="53"/>
    </row>
    <row r="20" spans="1:8">
      <c r="A20" s="85">
        <v>15</v>
      </c>
      <c r="B20" s="87">
        <v>44163</v>
      </c>
      <c r="C20" s="52" t="s">
        <v>256</v>
      </c>
      <c r="D20" s="53">
        <v>23717</v>
      </c>
      <c r="E20" s="112">
        <v>1.4999999999999999E-2</v>
      </c>
      <c r="F20" s="53">
        <v>356</v>
      </c>
      <c r="G20" s="53"/>
      <c r="H20" s="53"/>
    </row>
    <row r="21" spans="1:8">
      <c r="A21" s="85">
        <v>16</v>
      </c>
      <c r="B21" s="87">
        <v>44163</v>
      </c>
      <c r="C21" s="52" t="s">
        <v>276</v>
      </c>
      <c r="D21" s="53">
        <v>11240</v>
      </c>
      <c r="E21" s="112">
        <v>1.4999999999999999E-2</v>
      </c>
      <c r="F21" s="53">
        <v>169</v>
      </c>
      <c r="G21" s="53"/>
      <c r="H21" s="53"/>
    </row>
    <row r="22" spans="1:8">
      <c r="A22" s="85">
        <v>17</v>
      </c>
      <c r="B22" s="87">
        <v>44163</v>
      </c>
      <c r="C22" s="52" t="s">
        <v>55</v>
      </c>
      <c r="D22" s="53">
        <v>357000</v>
      </c>
      <c r="E22" s="112">
        <v>1.4999999999999999E-2</v>
      </c>
      <c r="F22" s="53">
        <v>5355</v>
      </c>
      <c r="G22" s="53"/>
      <c r="H22" s="53"/>
    </row>
    <row r="23" spans="1:8">
      <c r="A23" s="85">
        <v>18</v>
      </c>
      <c r="B23" s="87">
        <v>44163</v>
      </c>
      <c r="C23" s="52" t="s">
        <v>272</v>
      </c>
      <c r="D23" s="53">
        <v>1350</v>
      </c>
      <c r="E23" s="112">
        <v>1.4999999999999999E-2</v>
      </c>
      <c r="F23" s="53">
        <v>20</v>
      </c>
      <c r="G23" s="53"/>
      <c r="H23" s="53"/>
    </row>
    <row r="24" spans="1:8">
      <c r="A24" s="85">
        <v>19</v>
      </c>
      <c r="B24" s="87">
        <v>44165</v>
      </c>
      <c r="C24" s="52" t="s">
        <v>190</v>
      </c>
      <c r="D24" s="53">
        <v>566600</v>
      </c>
      <c r="E24" s="112">
        <v>1.4999999999999999E-2</v>
      </c>
      <c r="F24" s="53">
        <v>8500</v>
      </c>
      <c r="G24" s="53"/>
      <c r="H24" s="53"/>
    </row>
    <row r="25" spans="1:8">
      <c r="B25" s="52"/>
      <c r="C25" s="52"/>
      <c r="D25" s="138">
        <f t="shared" ref="D25:F25" si="0">SUM(D6:D24)</f>
        <v>3484111.3600000003</v>
      </c>
      <c r="E25" s="148"/>
      <c r="F25" s="138">
        <f t="shared" si="0"/>
        <v>52264</v>
      </c>
    </row>
    <row r="26" spans="1:8">
      <c r="G26" s="53"/>
      <c r="H26" s="53"/>
    </row>
    <row r="27" spans="1:8">
      <c r="G27" s="53"/>
      <c r="H27" s="53"/>
    </row>
    <row r="28" spans="1:8">
      <c r="B28" s="77" t="s">
        <v>257</v>
      </c>
      <c r="G28" s="53"/>
      <c r="H28" s="53"/>
    </row>
    <row r="29" spans="1:8">
      <c r="A29" s="85" t="s">
        <v>271</v>
      </c>
      <c r="B29" s="52" t="s">
        <v>5</v>
      </c>
      <c r="C29" s="52" t="s">
        <v>6</v>
      </c>
      <c r="D29" s="53" t="s">
        <v>9</v>
      </c>
      <c r="E29" s="52" t="s">
        <v>250</v>
      </c>
      <c r="F29" s="53" t="s">
        <v>10</v>
      </c>
      <c r="G29" s="53"/>
      <c r="H29" s="53"/>
    </row>
    <row r="30" spans="1:8">
      <c r="A30" s="85">
        <v>1</v>
      </c>
      <c r="B30" s="87">
        <v>44146</v>
      </c>
      <c r="C30" s="62" t="s">
        <v>277</v>
      </c>
      <c r="D30" s="53">
        <v>3975</v>
      </c>
      <c r="E30" s="62" t="s">
        <v>259</v>
      </c>
      <c r="F30" s="53">
        <v>150</v>
      </c>
      <c r="G30" s="53"/>
      <c r="H30" s="53"/>
    </row>
    <row r="31" spans="1:8">
      <c r="A31" s="85">
        <v>2</v>
      </c>
      <c r="B31" s="87">
        <v>44146</v>
      </c>
      <c r="C31" s="62" t="s">
        <v>278</v>
      </c>
      <c r="D31" s="53">
        <v>10000</v>
      </c>
      <c r="E31" s="62" t="s">
        <v>259</v>
      </c>
      <c r="F31" s="53">
        <v>375</v>
      </c>
      <c r="G31" s="53"/>
      <c r="H31" s="53"/>
    </row>
    <row r="32" spans="1:8">
      <c r="A32" s="85">
        <v>3</v>
      </c>
      <c r="B32" s="87">
        <v>44151</v>
      </c>
      <c r="C32" s="62" t="s">
        <v>163</v>
      </c>
      <c r="D32" s="53">
        <f>1980+3300</f>
        <v>5280</v>
      </c>
      <c r="E32" s="62" t="s">
        <v>259</v>
      </c>
      <c r="F32" s="53">
        <v>198</v>
      </c>
      <c r="G32" s="53"/>
      <c r="H32" s="53"/>
    </row>
    <row r="33" spans="1:8">
      <c r="A33" s="85">
        <v>4</v>
      </c>
      <c r="B33" s="87">
        <v>44151</v>
      </c>
      <c r="C33" s="62" t="s">
        <v>279</v>
      </c>
      <c r="D33" s="53">
        <f>1500+2500</f>
        <v>4000</v>
      </c>
      <c r="E33" s="62" t="s">
        <v>259</v>
      </c>
      <c r="F33" s="53">
        <v>150</v>
      </c>
      <c r="G33" s="53"/>
      <c r="H33" s="53"/>
    </row>
    <row r="34" spans="1:8">
      <c r="A34" s="85">
        <v>5</v>
      </c>
      <c r="B34" s="87">
        <v>44151</v>
      </c>
      <c r="C34" s="62" t="s">
        <v>280</v>
      </c>
      <c r="D34" s="53">
        <f>900+1500</f>
        <v>2400</v>
      </c>
      <c r="E34" s="62" t="s">
        <v>259</v>
      </c>
      <c r="F34" s="53">
        <v>90</v>
      </c>
      <c r="G34" s="53"/>
      <c r="H34" s="53"/>
    </row>
    <row r="35" spans="1:8">
      <c r="A35" s="85">
        <v>6</v>
      </c>
      <c r="B35" s="87">
        <v>44151</v>
      </c>
      <c r="C35" s="62" t="s">
        <v>281</v>
      </c>
      <c r="D35" s="53">
        <f>900+1500</f>
        <v>2400</v>
      </c>
      <c r="E35" s="62" t="s">
        <v>259</v>
      </c>
      <c r="F35" s="53">
        <v>90</v>
      </c>
      <c r="G35" s="53"/>
      <c r="H35" s="53"/>
    </row>
    <row r="36" spans="1:8">
      <c r="A36" s="85">
        <v>7</v>
      </c>
      <c r="B36" s="87">
        <v>44151</v>
      </c>
      <c r="C36" s="62" t="s">
        <v>84</v>
      </c>
      <c r="D36" s="53">
        <f>720+1200</f>
        <v>1920</v>
      </c>
      <c r="E36" s="62" t="s">
        <v>259</v>
      </c>
      <c r="F36" s="53">
        <v>72</v>
      </c>
      <c r="G36" s="53"/>
      <c r="H36" s="53"/>
    </row>
    <row r="37" spans="1:8">
      <c r="B37" s="135"/>
      <c r="C37" s="135"/>
      <c r="D37" s="136">
        <f t="shared" ref="D37:F37" si="1">SUM(D30:D36)</f>
        <v>29975</v>
      </c>
      <c r="E37" s="137"/>
      <c r="F37" s="136">
        <f t="shared" si="1"/>
        <v>1125</v>
      </c>
    </row>
    <row r="38" spans="1:8">
      <c r="G38" s="53"/>
      <c r="H38" s="53"/>
    </row>
    <row r="39" spans="1:8">
      <c r="G39" s="53"/>
      <c r="H39" s="53"/>
    </row>
    <row r="40" spans="1:8">
      <c r="G40" s="53"/>
      <c r="H40" s="53"/>
    </row>
    <row r="41" spans="1:8">
      <c r="B41" s="149" t="s">
        <v>282</v>
      </c>
      <c r="C41" s="150"/>
      <c r="D41" s="53"/>
      <c r="E41" s="52"/>
      <c r="F41" s="53"/>
      <c r="G41" s="53"/>
      <c r="H41" s="53"/>
    </row>
    <row r="42" spans="1:8">
      <c r="A42" s="85" t="s">
        <v>271</v>
      </c>
      <c r="B42" s="52" t="s">
        <v>5</v>
      </c>
      <c r="C42" s="52" t="s">
        <v>6</v>
      </c>
      <c r="D42" s="53" t="s">
        <v>9</v>
      </c>
      <c r="E42" s="52" t="s">
        <v>250</v>
      </c>
      <c r="F42" s="53" t="s">
        <v>10</v>
      </c>
      <c r="G42" s="53"/>
      <c r="H42" s="53"/>
    </row>
    <row r="43" spans="1:8">
      <c r="A43" s="85">
        <v>1</v>
      </c>
      <c r="B43" s="87">
        <v>44136</v>
      </c>
      <c r="C43" s="62" t="s">
        <v>24</v>
      </c>
      <c r="D43" s="86">
        <v>20150</v>
      </c>
      <c r="E43" s="62" t="s">
        <v>264</v>
      </c>
      <c r="F43" s="53">
        <v>150</v>
      </c>
      <c r="G43" s="53"/>
      <c r="H43" s="53"/>
    </row>
    <row r="44" spans="1:8">
      <c r="A44" s="85">
        <v>2</v>
      </c>
      <c r="B44" s="87">
        <v>44138</v>
      </c>
      <c r="C44" s="62" t="s">
        <v>60</v>
      </c>
      <c r="D44" s="86">
        <v>850</v>
      </c>
      <c r="E44" s="62" t="s">
        <v>264</v>
      </c>
      <c r="F44" s="53">
        <v>6</v>
      </c>
      <c r="G44" s="53"/>
      <c r="H44" s="53"/>
    </row>
    <row r="45" spans="1:8">
      <c r="A45" s="85">
        <v>3</v>
      </c>
      <c r="B45" s="87">
        <v>44138</v>
      </c>
      <c r="C45" s="62" t="s">
        <v>62</v>
      </c>
      <c r="D45" s="86">
        <v>1000</v>
      </c>
      <c r="E45" s="62" t="s">
        <v>264</v>
      </c>
      <c r="F45" s="53">
        <v>8</v>
      </c>
      <c r="G45" s="53"/>
      <c r="H45" s="53"/>
    </row>
    <row r="46" spans="1:8">
      <c r="A46" s="85">
        <v>4</v>
      </c>
      <c r="B46" s="87">
        <v>44138</v>
      </c>
      <c r="C46" s="62" t="s">
        <v>149</v>
      </c>
      <c r="D46" s="86">
        <v>3000</v>
      </c>
      <c r="E46" s="62" t="s">
        <v>264</v>
      </c>
      <c r="F46" s="53">
        <v>23</v>
      </c>
      <c r="G46" s="53"/>
      <c r="H46" s="53"/>
    </row>
    <row r="47" spans="1:8">
      <c r="A47" s="85">
        <v>5</v>
      </c>
      <c r="B47" s="87">
        <v>44138</v>
      </c>
      <c r="C47" s="62" t="s">
        <v>174</v>
      </c>
      <c r="D47" s="86">
        <v>3300</v>
      </c>
      <c r="E47" s="62" t="s">
        <v>264</v>
      </c>
      <c r="F47" s="53">
        <v>25</v>
      </c>
      <c r="G47" s="53"/>
      <c r="H47" s="53"/>
    </row>
    <row r="48" spans="1:8">
      <c r="A48" s="85">
        <v>6</v>
      </c>
      <c r="B48" s="87">
        <v>44138</v>
      </c>
      <c r="C48" s="62" t="s">
        <v>19</v>
      </c>
      <c r="D48" s="86">
        <v>1687</v>
      </c>
      <c r="E48" s="62" t="s">
        <v>264</v>
      </c>
      <c r="F48" s="53">
        <v>13</v>
      </c>
      <c r="G48" s="53"/>
      <c r="H48" s="53"/>
    </row>
    <row r="49" spans="1:8">
      <c r="A49" s="85">
        <v>7</v>
      </c>
      <c r="B49" s="87">
        <v>44138</v>
      </c>
      <c r="C49" s="62" t="s">
        <v>14</v>
      </c>
      <c r="D49" s="86">
        <v>2000</v>
      </c>
      <c r="E49" s="62" t="s">
        <v>264</v>
      </c>
      <c r="F49" s="53">
        <v>15</v>
      </c>
      <c r="G49" s="53"/>
      <c r="H49" s="53"/>
    </row>
    <row r="50" spans="1:8">
      <c r="A50" s="85">
        <v>8</v>
      </c>
      <c r="B50" s="87">
        <v>44138</v>
      </c>
      <c r="C50" s="62" t="s">
        <v>18</v>
      </c>
      <c r="D50" s="86">
        <v>4537</v>
      </c>
      <c r="E50" s="62" t="s">
        <v>264</v>
      </c>
      <c r="F50" s="53">
        <v>34</v>
      </c>
      <c r="G50" s="53"/>
      <c r="H50" s="53"/>
    </row>
    <row r="51" spans="1:8">
      <c r="A51" s="85">
        <v>9</v>
      </c>
      <c r="B51" s="87">
        <v>44138</v>
      </c>
      <c r="C51" s="62" t="s">
        <v>25</v>
      </c>
      <c r="D51" s="86">
        <v>25000</v>
      </c>
      <c r="E51" s="62" t="s">
        <v>264</v>
      </c>
      <c r="F51" s="53">
        <v>188</v>
      </c>
      <c r="G51" s="53"/>
      <c r="H51" s="53"/>
    </row>
    <row r="52" spans="1:8">
      <c r="A52" s="85">
        <v>10</v>
      </c>
      <c r="B52" s="87">
        <v>44138</v>
      </c>
      <c r="C52" s="62" t="s">
        <v>66</v>
      </c>
      <c r="D52" s="86">
        <v>3000</v>
      </c>
      <c r="E52" s="62" t="s">
        <v>264</v>
      </c>
      <c r="F52" s="53">
        <v>23</v>
      </c>
      <c r="G52" s="53"/>
      <c r="H52" s="53"/>
    </row>
    <row r="53" spans="1:8">
      <c r="A53" s="85">
        <v>11</v>
      </c>
      <c r="B53" s="87">
        <v>44138</v>
      </c>
      <c r="C53" s="62" t="s">
        <v>171</v>
      </c>
      <c r="D53" s="86">
        <v>25000</v>
      </c>
      <c r="E53" s="62" t="s">
        <v>264</v>
      </c>
      <c r="F53" s="53">
        <v>188</v>
      </c>
      <c r="G53" s="53"/>
      <c r="H53" s="53"/>
    </row>
    <row r="54" spans="1:8">
      <c r="A54" s="85">
        <v>12</v>
      </c>
      <c r="B54" s="87">
        <v>44138</v>
      </c>
      <c r="C54" s="62" t="s">
        <v>22</v>
      </c>
      <c r="D54" s="86">
        <v>5000</v>
      </c>
      <c r="E54" s="62" t="s">
        <v>264</v>
      </c>
      <c r="F54" s="53">
        <v>38</v>
      </c>
      <c r="G54" s="53"/>
      <c r="H54" s="53"/>
    </row>
    <row r="55" spans="1:8">
      <c r="A55" s="85">
        <v>13</v>
      </c>
      <c r="B55" s="87">
        <v>44138</v>
      </c>
      <c r="C55" s="62" t="s">
        <v>176</v>
      </c>
      <c r="D55" s="86">
        <v>3000</v>
      </c>
      <c r="E55" s="62" t="s">
        <v>264</v>
      </c>
      <c r="F55" s="53">
        <v>23</v>
      </c>
      <c r="G55" s="53"/>
      <c r="H55" s="53"/>
    </row>
    <row r="56" spans="1:8">
      <c r="A56" s="85">
        <v>14</v>
      </c>
      <c r="B56" s="87">
        <v>44138</v>
      </c>
      <c r="C56" s="62" t="s">
        <v>24</v>
      </c>
      <c r="D56" s="86">
        <v>25000</v>
      </c>
      <c r="E56" s="62" t="s">
        <v>264</v>
      </c>
      <c r="F56" s="53">
        <v>188</v>
      </c>
      <c r="G56" s="53"/>
      <c r="H56" s="53"/>
    </row>
    <row r="57" spans="1:8">
      <c r="A57" s="85">
        <v>15</v>
      </c>
      <c r="B57" s="87">
        <v>44138</v>
      </c>
      <c r="C57" s="62" t="s">
        <v>13</v>
      </c>
      <c r="D57" s="86">
        <v>25000</v>
      </c>
      <c r="E57" s="62" t="s">
        <v>264</v>
      </c>
      <c r="F57" s="53">
        <v>188</v>
      </c>
      <c r="G57" s="53"/>
      <c r="H57" s="53"/>
    </row>
    <row r="58" spans="1:8">
      <c r="A58" s="85">
        <v>16</v>
      </c>
      <c r="B58" s="87">
        <v>44138</v>
      </c>
      <c r="C58" s="62" t="s">
        <v>177</v>
      </c>
      <c r="D58" s="86">
        <v>30000</v>
      </c>
      <c r="E58" s="62" t="s">
        <v>264</v>
      </c>
      <c r="F58" s="53">
        <v>225</v>
      </c>
      <c r="G58" s="53"/>
      <c r="H58" s="53"/>
    </row>
    <row r="59" spans="1:8">
      <c r="A59" s="85">
        <v>17</v>
      </c>
      <c r="B59" s="87">
        <v>44139</v>
      </c>
      <c r="C59" s="62" t="s">
        <v>171</v>
      </c>
      <c r="D59" s="86">
        <v>5900</v>
      </c>
      <c r="E59" s="62" t="s">
        <v>264</v>
      </c>
      <c r="F59" s="53">
        <v>44</v>
      </c>
      <c r="G59" s="53"/>
      <c r="H59" s="53"/>
    </row>
    <row r="60" spans="1:8">
      <c r="A60" s="85">
        <v>18</v>
      </c>
      <c r="B60" s="87">
        <v>44139</v>
      </c>
      <c r="C60" s="62" t="s">
        <v>25</v>
      </c>
      <c r="D60" s="86">
        <v>17781.7</v>
      </c>
      <c r="E60" s="62" t="s">
        <v>264</v>
      </c>
      <c r="F60" s="53">
        <v>133</v>
      </c>
      <c r="G60" s="53"/>
      <c r="H60" s="53"/>
    </row>
    <row r="61" spans="1:8">
      <c r="A61" s="85">
        <v>19</v>
      </c>
      <c r="B61" s="87">
        <v>44142</v>
      </c>
      <c r="C61" s="62" t="s">
        <v>283</v>
      </c>
      <c r="D61" s="86">
        <v>29294</v>
      </c>
      <c r="E61" s="62" t="s">
        <v>264</v>
      </c>
      <c r="F61" s="53">
        <v>220</v>
      </c>
      <c r="G61" s="53"/>
      <c r="H61" s="53"/>
    </row>
    <row r="62" spans="1:8">
      <c r="A62" s="85">
        <v>20</v>
      </c>
      <c r="B62" s="87">
        <v>44142</v>
      </c>
      <c r="C62" s="62" t="s">
        <v>18</v>
      </c>
      <c r="D62" s="86">
        <v>3987</v>
      </c>
      <c r="E62" s="62" t="s">
        <v>264</v>
      </c>
      <c r="F62" s="53">
        <v>30</v>
      </c>
      <c r="G62" s="53"/>
      <c r="H62" s="53"/>
    </row>
    <row r="63" spans="1:8">
      <c r="A63" s="85">
        <v>21</v>
      </c>
      <c r="B63" s="87">
        <v>44142</v>
      </c>
      <c r="C63" s="62" t="s">
        <v>19</v>
      </c>
      <c r="D63" s="86">
        <v>3825</v>
      </c>
      <c r="E63" s="62" t="s">
        <v>264</v>
      </c>
      <c r="F63" s="53">
        <v>29</v>
      </c>
      <c r="G63" s="53"/>
      <c r="H63" s="53"/>
    </row>
    <row r="64" spans="1:8">
      <c r="A64" s="85">
        <v>22</v>
      </c>
      <c r="B64" s="87">
        <v>44142</v>
      </c>
      <c r="C64" s="62" t="s">
        <v>19</v>
      </c>
      <c r="D64" s="86">
        <v>4160</v>
      </c>
      <c r="E64" s="62" t="s">
        <v>264</v>
      </c>
      <c r="F64" s="53">
        <v>31</v>
      </c>
      <c r="G64" s="53"/>
      <c r="H64" s="53"/>
    </row>
    <row r="65" spans="1:8">
      <c r="A65" s="85">
        <v>23</v>
      </c>
      <c r="B65" s="87">
        <v>44142</v>
      </c>
      <c r="C65" s="62" t="s">
        <v>13</v>
      </c>
      <c r="D65" s="86">
        <v>5000</v>
      </c>
      <c r="E65" s="62" t="s">
        <v>264</v>
      </c>
      <c r="F65" s="53">
        <v>38</v>
      </c>
      <c r="G65" s="53"/>
      <c r="H65" s="53"/>
    </row>
    <row r="66" spans="1:8">
      <c r="A66" s="85">
        <v>24</v>
      </c>
      <c r="B66" s="87">
        <v>44142</v>
      </c>
      <c r="C66" s="62" t="s">
        <v>176</v>
      </c>
      <c r="D66" s="86">
        <v>10000</v>
      </c>
      <c r="E66" s="62" t="s">
        <v>264</v>
      </c>
      <c r="F66" s="53">
        <v>75</v>
      </c>
      <c r="G66" s="53"/>
      <c r="H66" s="53"/>
    </row>
    <row r="67" spans="1:8">
      <c r="A67" s="85">
        <v>25</v>
      </c>
      <c r="B67" s="87">
        <v>44142</v>
      </c>
      <c r="C67" s="62" t="s">
        <v>24</v>
      </c>
      <c r="D67" s="86">
        <v>10000</v>
      </c>
      <c r="E67" s="62" t="s">
        <v>264</v>
      </c>
      <c r="F67" s="53">
        <v>75</v>
      </c>
      <c r="G67" s="53"/>
      <c r="H67" s="53"/>
    </row>
    <row r="68" spans="1:8">
      <c r="A68" s="85">
        <v>26</v>
      </c>
      <c r="B68" s="87">
        <v>44142</v>
      </c>
      <c r="C68" s="62" t="s">
        <v>174</v>
      </c>
      <c r="D68" s="86">
        <v>5600</v>
      </c>
      <c r="E68" s="62" t="s">
        <v>264</v>
      </c>
      <c r="F68" s="53">
        <v>42</v>
      </c>
      <c r="G68" s="53"/>
      <c r="H68" s="53"/>
    </row>
    <row r="69" spans="1:8">
      <c r="A69" s="85">
        <v>27</v>
      </c>
      <c r="B69" s="87">
        <v>44144</v>
      </c>
      <c r="C69" s="62" t="s">
        <v>12</v>
      </c>
      <c r="D69" s="86">
        <v>130</v>
      </c>
      <c r="E69" s="62" t="s">
        <v>264</v>
      </c>
      <c r="F69" s="53">
        <v>1</v>
      </c>
      <c r="G69" s="53"/>
      <c r="H69" s="53"/>
    </row>
    <row r="70" spans="1:8">
      <c r="A70" s="85">
        <v>28</v>
      </c>
      <c r="B70" s="87">
        <v>44144</v>
      </c>
      <c r="C70" s="62" t="s">
        <v>25</v>
      </c>
      <c r="D70" s="86">
        <v>130</v>
      </c>
      <c r="E70" s="62" t="s">
        <v>264</v>
      </c>
      <c r="F70" s="53">
        <v>1</v>
      </c>
      <c r="G70" s="53"/>
      <c r="H70" s="53"/>
    </row>
    <row r="71" spans="1:8">
      <c r="A71" s="85">
        <v>29</v>
      </c>
      <c r="B71" s="87">
        <v>44144</v>
      </c>
      <c r="C71" s="62" t="s">
        <v>22</v>
      </c>
      <c r="D71" s="86">
        <v>260</v>
      </c>
      <c r="E71" s="62" t="s">
        <v>264</v>
      </c>
      <c r="F71" s="53">
        <v>2</v>
      </c>
      <c r="G71" s="53"/>
      <c r="H71" s="53"/>
    </row>
    <row r="72" spans="1:8">
      <c r="A72" s="85">
        <v>30</v>
      </c>
      <c r="B72" s="87">
        <v>44144</v>
      </c>
      <c r="C72" s="62" t="s">
        <v>150</v>
      </c>
      <c r="D72" s="86">
        <v>130</v>
      </c>
      <c r="E72" s="62" t="s">
        <v>264</v>
      </c>
      <c r="F72" s="53">
        <v>1</v>
      </c>
      <c r="G72" s="53"/>
      <c r="H72" s="53"/>
    </row>
    <row r="73" spans="1:8">
      <c r="A73" s="85">
        <v>31</v>
      </c>
      <c r="B73" s="87">
        <v>44144</v>
      </c>
      <c r="C73" s="62" t="s">
        <v>24</v>
      </c>
      <c r="D73" s="86">
        <v>520</v>
      </c>
      <c r="E73" s="62" t="s">
        <v>264</v>
      </c>
      <c r="F73" s="53">
        <v>4</v>
      </c>
      <c r="G73" s="53"/>
      <c r="H73" s="53"/>
    </row>
    <row r="74" spans="1:8">
      <c r="A74" s="85">
        <v>32</v>
      </c>
      <c r="B74" s="87">
        <v>44144</v>
      </c>
      <c r="C74" s="62" t="s">
        <v>170</v>
      </c>
      <c r="D74" s="86">
        <v>20408.8</v>
      </c>
      <c r="E74" s="62" t="s">
        <v>264</v>
      </c>
      <c r="F74" s="53">
        <v>153</v>
      </c>
      <c r="G74" s="53"/>
      <c r="H74" s="53"/>
    </row>
    <row r="75" spans="1:8">
      <c r="A75" s="85">
        <v>33</v>
      </c>
      <c r="B75" s="87">
        <v>44145</v>
      </c>
      <c r="C75" s="62" t="s">
        <v>171</v>
      </c>
      <c r="D75" s="86">
        <v>5254</v>
      </c>
      <c r="E75" s="62" t="s">
        <v>264</v>
      </c>
      <c r="F75" s="53">
        <v>39</v>
      </c>
      <c r="G75" s="53"/>
      <c r="H75" s="53"/>
    </row>
    <row r="76" spans="1:8">
      <c r="A76" s="85">
        <v>34</v>
      </c>
      <c r="B76" s="87">
        <v>44148</v>
      </c>
      <c r="C76" s="62" t="s">
        <v>60</v>
      </c>
      <c r="D76" s="86">
        <v>1450</v>
      </c>
      <c r="E76" s="62" t="s">
        <v>264</v>
      </c>
      <c r="F76" s="53">
        <v>11</v>
      </c>
      <c r="G76" s="53"/>
      <c r="H76" s="53"/>
    </row>
    <row r="77" spans="1:8">
      <c r="A77" s="85">
        <v>35</v>
      </c>
      <c r="B77" s="87">
        <v>44148</v>
      </c>
      <c r="C77" s="62" t="s">
        <v>185</v>
      </c>
      <c r="D77" s="86">
        <v>3500</v>
      </c>
      <c r="E77" s="62" t="s">
        <v>264</v>
      </c>
      <c r="F77" s="53">
        <v>26</v>
      </c>
      <c r="G77" s="53"/>
      <c r="H77" s="53"/>
    </row>
    <row r="78" spans="1:8">
      <c r="A78" s="85">
        <v>36</v>
      </c>
      <c r="B78" s="87">
        <v>44148</v>
      </c>
      <c r="C78" s="62" t="s">
        <v>12</v>
      </c>
      <c r="D78" s="86">
        <v>50000</v>
      </c>
      <c r="E78" s="62" t="s">
        <v>264</v>
      </c>
      <c r="F78" s="53">
        <v>375</v>
      </c>
      <c r="G78" s="53"/>
      <c r="H78" s="53"/>
    </row>
    <row r="79" spans="1:8">
      <c r="A79" s="85">
        <v>37</v>
      </c>
      <c r="B79" s="87">
        <v>44148</v>
      </c>
      <c r="C79" s="62" t="s">
        <v>24</v>
      </c>
      <c r="D79" s="86">
        <v>28000</v>
      </c>
      <c r="E79" s="62" t="s">
        <v>264</v>
      </c>
      <c r="F79" s="53">
        <v>210</v>
      </c>
      <c r="G79" s="53"/>
      <c r="H79" s="53"/>
    </row>
    <row r="80" spans="1:8">
      <c r="A80" s="85">
        <v>38</v>
      </c>
      <c r="B80" s="87">
        <v>44148</v>
      </c>
      <c r="C80" s="62" t="s">
        <v>176</v>
      </c>
      <c r="D80" s="86">
        <v>3000</v>
      </c>
      <c r="E80" s="62" t="s">
        <v>264</v>
      </c>
      <c r="F80" s="53">
        <v>23</v>
      </c>
      <c r="G80" s="53"/>
      <c r="H80" s="53"/>
    </row>
    <row r="81" spans="1:8">
      <c r="A81" s="85">
        <v>39</v>
      </c>
      <c r="B81" s="87">
        <v>44148</v>
      </c>
      <c r="C81" s="62" t="s">
        <v>22</v>
      </c>
      <c r="D81" s="86">
        <v>25000</v>
      </c>
      <c r="E81" s="62" t="s">
        <v>264</v>
      </c>
      <c r="F81" s="53">
        <v>188</v>
      </c>
      <c r="G81" s="53"/>
      <c r="H81" s="53"/>
    </row>
    <row r="82" spans="1:8">
      <c r="A82" s="85">
        <v>40</v>
      </c>
      <c r="B82" s="87">
        <v>44148</v>
      </c>
      <c r="C82" s="62" t="s">
        <v>185</v>
      </c>
      <c r="D82" s="86">
        <v>3150</v>
      </c>
      <c r="E82" s="62" t="s">
        <v>264</v>
      </c>
      <c r="F82" s="53">
        <v>24</v>
      </c>
      <c r="G82" s="53"/>
      <c r="H82" s="53"/>
    </row>
    <row r="83" spans="1:8">
      <c r="A83" s="85">
        <v>41</v>
      </c>
      <c r="B83" s="87">
        <v>44148</v>
      </c>
      <c r="C83" s="62" t="s">
        <v>14</v>
      </c>
      <c r="D83" s="86">
        <v>2437</v>
      </c>
      <c r="E83" s="62" t="s">
        <v>264</v>
      </c>
      <c r="F83" s="53">
        <v>18</v>
      </c>
      <c r="G83" s="53"/>
      <c r="H83" s="53"/>
    </row>
    <row r="84" spans="1:8">
      <c r="A84" s="85">
        <v>42</v>
      </c>
      <c r="B84" s="87">
        <v>44148</v>
      </c>
      <c r="C84" s="62" t="s">
        <v>18</v>
      </c>
      <c r="D84" s="86">
        <v>4500</v>
      </c>
      <c r="E84" s="62" t="s">
        <v>264</v>
      </c>
      <c r="F84" s="53">
        <v>34</v>
      </c>
      <c r="G84" s="53"/>
      <c r="H84" s="53"/>
    </row>
    <row r="85" spans="1:8">
      <c r="A85" s="85">
        <v>43</v>
      </c>
      <c r="B85" s="87">
        <v>44148</v>
      </c>
      <c r="C85" s="62" t="s">
        <v>19</v>
      </c>
      <c r="D85" s="86">
        <v>2920</v>
      </c>
      <c r="E85" s="62" t="s">
        <v>264</v>
      </c>
      <c r="F85" s="53">
        <v>22</v>
      </c>
      <c r="G85" s="53"/>
      <c r="H85" s="53"/>
    </row>
    <row r="86" spans="1:8">
      <c r="A86" s="85">
        <v>44</v>
      </c>
      <c r="B86" s="87">
        <v>44148</v>
      </c>
      <c r="C86" s="62" t="s">
        <v>63</v>
      </c>
      <c r="D86" s="86">
        <v>1100</v>
      </c>
      <c r="E86" s="62" t="s">
        <v>264</v>
      </c>
      <c r="F86" s="53">
        <v>8</v>
      </c>
      <c r="G86" s="53"/>
      <c r="H86" s="53"/>
    </row>
    <row r="87" spans="1:8">
      <c r="A87" s="85">
        <v>45</v>
      </c>
      <c r="B87" s="87">
        <v>44148</v>
      </c>
      <c r="C87" s="62" t="s">
        <v>19</v>
      </c>
      <c r="D87" s="86">
        <v>6800</v>
      </c>
      <c r="E87" s="62" t="s">
        <v>264</v>
      </c>
      <c r="F87" s="53">
        <v>51</v>
      </c>
      <c r="G87" s="53"/>
      <c r="H87" s="53"/>
    </row>
    <row r="88" spans="1:8">
      <c r="A88" s="85">
        <v>46</v>
      </c>
      <c r="B88" s="87">
        <v>44148</v>
      </c>
      <c r="C88" s="62" t="s">
        <v>62</v>
      </c>
      <c r="D88" s="86">
        <v>2500</v>
      </c>
      <c r="E88" s="62" t="s">
        <v>264</v>
      </c>
      <c r="F88" s="53">
        <v>19</v>
      </c>
      <c r="G88" s="53"/>
      <c r="H88" s="53"/>
    </row>
    <row r="89" spans="1:8">
      <c r="A89" s="85">
        <v>47</v>
      </c>
      <c r="B89" s="87">
        <v>44148</v>
      </c>
      <c r="C89" s="62" t="s">
        <v>60</v>
      </c>
      <c r="D89" s="86">
        <v>2300</v>
      </c>
      <c r="E89" s="62" t="s">
        <v>264</v>
      </c>
      <c r="F89" s="53">
        <v>17</v>
      </c>
      <c r="G89" s="53"/>
      <c r="H89" s="53"/>
    </row>
    <row r="90" spans="1:8">
      <c r="A90" s="85">
        <v>48</v>
      </c>
      <c r="B90" s="87">
        <v>44155</v>
      </c>
      <c r="C90" s="62" t="s">
        <v>24</v>
      </c>
      <c r="D90" s="86">
        <v>1040</v>
      </c>
      <c r="E90" s="62" t="s">
        <v>264</v>
      </c>
      <c r="F90" s="53">
        <v>7</v>
      </c>
      <c r="G90" s="53"/>
      <c r="H90" s="53"/>
    </row>
    <row r="91" spans="1:8">
      <c r="A91" s="85">
        <v>49</v>
      </c>
      <c r="B91" s="87">
        <v>44155</v>
      </c>
      <c r="C91" s="62" t="s">
        <v>22</v>
      </c>
      <c r="D91" s="86">
        <v>520</v>
      </c>
      <c r="E91" s="62" t="s">
        <v>264</v>
      </c>
      <c r="F91" s="53">
        <v>4</v>
      </c>
      <c r="G91" s="53"/>
      <c r="H91" s="53"/>
    </row>
    <row r="92" spans="1:8">
      <c r="A92" s="85">
        <v>50</v>
      </c>
      <c r="B92" s="87">
        <v>44155</v>
      </c>
      <c r="C92" s="62" t="s">
        <v>25</v>
      </c>
      <c r="D92" s="86">
        <v>260</v>
      </c>
      <c r="E92" s="62" t="s">
        <v>264</v>
      </c>
      <c r="F92" s="53">
        <v>2</v>
      </c>
      <c r="G92" s="53"/>
      <c r="H92" s="53"/>
    </row>
    <row r="93" spans="1:8">
      <c r="A93" s="85">
        <v>51</v>
      </c>
      <c r="B93" s="87">
        <v>44155</v>
      </c>
      <c r="C93" s="62" t="s">
        <v>12</v>
      </c>
      <c r="D93" s="86">
        <v>260</v>
      </c>
      <c r="E93" s="62" t="s">
        <v>264</v>
      </c>
      <c r="F93" s="53">
        <v>2</v>
      </c>
      <c r="G93" s="53"/>
      <c r="H93" s="53"/>
    </row>
    <row r="94" spans="1:8">
      <c r="A94" s="85">
        <v>52</v>
      </c>
      <c r="B94" s="87">
        <v>44155</v>
      </c>
      <c r="C94" s="62" t="s">
        <v>150</v>
      </c>
      <c r="D94" s="86">
        <v>260</v>
      </c>
      <c r="E94" s="62" t="s">
        <v>264</v>
      </c>
      <c r="F94" s="53">
        <v>2</v>
      </c>
      <c r="G94" s="53"/>
      <c r="H94" s="53"/>
    </row>
    <row r="95" spans="1:8">
      <c r="A95" s="85">
        <v>53</v>
      </c>
      <c r="B95" s="87">
        <v>44158</v>
      </c>
      <c r="C95" s="62" t="s">
        <v>185</v>
      </c>
      <c r="D95" s="86">
        <v>2250</v>
      </c>
      <c r="E95" s="62" t="s">
        <v>264</v>
      </c>
      <c r="F95" s="53">
        <v>17</v>
      </c>
      <c r="G95" s="53"/>
      <c r="H95" s="53"/>
    </row>
    <row r="96" spans="1:8">
      <c r="A96" s="85">
        <v>54</v>
      </c>
      <c r="B96" s="87">
        <v>44158</v>
      </c>
      <c r="C96" s="62" t="s">
        <v>14</v>
      </c>
      <c r="D96" s="86">
        <v>2325</v>
      </c>
      <c r="E96" s="62" t="s">
        <v>264</v>
      </c>
      <c r="F96" s="53">
        <v>17</v>
      </c>
      <c r="G96" s="53"/>
      <c r="H96" s="53"/>
    </row>
    <row r="97" spans="1:8">
      <c r="A97" s="85">
        <v>55</v>
      </c>
      <c r="B97" s="87">
        <v>44158</v>
      </c>
      <c r="C97" s="62" t="s">
        <v>18</v>
      </c>
      <c r="D97" s="86">
        <v>3437</v>
      </c>
      <c r="E97" s="62" t="s">
        <v>264</v>
      </c>
      <c r="F97" s="53">
        <v>26</v>
      </c>
      <c r="G97" s="53"/>
      <c r="H97" s="53"/>
    </row>
    <row r="98" spans="1:8">
      <c r="A98" s="85">
        <v>56</v>
      </c>
      <c r="B98" s="87">
        <v>44158</v>
      </c>
      <c r="C98" s="62" t="s">
        <v>63</v>
      </c>
      <c r="D98" s="86">
        <v>550</v>
      </c>
      <c r="E98" s="62" t="s">
        <v>264</v>
      </c>
      <c r="F98" s="53">
        <v>4</v>
      </c>
      <c r="G98" s="53"/>
      <c r="H98" s="53"/>
    </row>
    <row r="99" spans="1:8">
      <c r="A99" s="85">
        <v>57</v>
      </c>
      <c r="B99" s="87">
        <v>44158</v>
      </c>
      <c r="C99" s="62" t="s">
        <v>60</v>
      </c>
      <c r="D99" s="86">
        <v>2200</v>
      </c>
      <c r="E99" s="62" t="s">
        <v>264</v>
      </c>
      <c r="F99" s="53">
        <v>17</v>
      </c>
      <c r="G99" s="53"/>
      <c r="H99" s="53"/>
    </row>
    <row r="100" spans="1:8">
      <c r="A100" s="85">
        <v>58</v>
      </c>
      <c r="B100" s="87">
        <v>44158</v>
      </c>
      <c r="C100" s="62" t="s">
        <v>19</v>
      </c>
      <c r="D100" s="86">
        <v>7930</v>
      </c>
      <c r="E100" s="62" t="s">
        <v>264</v>
      </c>
      <c r="F100" s="53">
        <v>59</v>
      </c>
      <c r="G100" s="53"/>
      <c r="H100" s="53"/>
    </row>
    <row r="101" spans="1:8">
      <c r="A101" s="85">
        <v>59</v>
      </c>
      <c r="B101" s="87">
        <v>44158</v>
      </c>
      <c r="C101" s="62" t="s">
        <v>19</v>
      </c>
      <c r="D101" s="86">
        <v>1800</v>
      </c>
      <c r="E101" s="62" t="s">
        <v>264</v>
      </c>
      <c r="F101" s="53">
        <v>14</v>
      </c>
      <c r="G101" s="53"/>
      <c r="H101" s="53"/>
    </row>
    <row r="102" spans="1:8">
      <c r="A102" s="85">
        <v>60</v>
      </c>
      <c r="B102" s="87">
        <v>44158</v>
      </c>
      <c r="C102" s="62" t="s">
        <v>150</v>
      </c>
      <c r="D102" s="86">
        <v>10000</v>
      </c>
      <c r="E102" s="62" t="s">
        <v>264</v>
      </c>
      <c r="F102" s="53">
        <v>75</v>
      </c>
      <c r="G102" s="53"/>
      <c r="H102" s="53"/>
    </row>
    <row r="103" spans="1:8">
      <c r="A103" s="85">
        <v>61</v>
      </c>
      <c r="B103" s="87">
        <v>44158</v>
      </c>
      <c r="C103" s="62" t="s">
        <v>12</v>
      </c>
      <c r="D103" s="86">
        <v>25000</v>
      </c>
      <c r="E103" s="62" t="s">
        <v>264</v>
      </c>
      <c r="F103" s="53">
        <v>188</v>
      </c>
      <c r="G103" s="53"/>
      <c r="H103" s="53"/>
    </row>
    <row r="104" spans="1:8">
      <c r="A104" s="85">
        <v>62</v>
      </c>
      <c r="B104" s="87">
        <v>44158</v>
      </c>
      <c r="C104" s="62" t="s">
        <v>24</v>
      </c>
      <c r="D104" s="86">
        <v>50000</v>
      </c>
      <c r="E104" s="62" t="s">
        <v>264</v>
      </c>
      <c r="F104" s="53">
        <v>375</v>
      </c>
      <c r="G104" s="53"/>
      <c r="H104" s="53"/>
    </row>
    <row r="105" spans="1:8">
      <c r="A105" s="85">
        <v>63</v>
      </c>
      <c r="B105" s="87">
        <v>44158</v>
      </c>
      <c r="C105" s="62" t="s">
        <v>22</v>
      </c>
      <c r="D105" s="86">
        <v>15000</v>
      </c>
      <c r="E105" s="62" t="s">
        <v>264</v>
      </c>
      <c r="F105" s="53">
        <v>112</v>
      </c>
      <c r="G105" s="53"/>
      <c r="H105" s="53"/>
    </row>
    <row r="106" spans="1:8">
      <c r="A106" s="85">
        <v>64</v>
      </c>
      <c r="B106" s="87">
        <v>44158</v>
      </c>
      <c r="C106" s="62" t="s">
        <v>176</v>
      </c>
      <c r="D106" s="86">
        <v>3000</v>
      </c>
      <c r="E106" s="62" t="s">
        <v>264</v>
      </c>
      <c r="F106" s="53">
        <v>23</v>
      </c>
      <c r="G106" s="53"/>
      <c r="H106" s="53"/>
    </row>
    <row r="107" spans="1:8">
      <c r="A107" s="85">
        <v>65</v>
      </c>
      <c r="B107" s="87">
        <v>44158</v>
      </c>
      <c r="C107" s="62" t="s">
        <v>172</v>
      </c>
      <c r="D107" s="86">
        <v>8000</v>
      </c>
      <c r="E107" s="62" t="s">
        <v>264</v>
      </c>
      <c r="F107" s="53">
        <v>60</v>
      </c>
      <c r="G107" s="53"/>
      <c r="H107" s="53"/>
    </row>
    <row r="108" spans="1:8">
      <c r="A108" s="85">
        <v>66</v>
      </c>
      <c r="B108" s="87">
        <v>44158</v>
      </c>
      <c r="C108" s="62" t="s">
        <v>60</v>
      </c>
      <c r="D108" s="86">
        <v>1450</v>
      </c>
      <c r="E108" s="62" t="s">
        <v>264</v>
      </c>
      <c r="F108" s="53">
        <v>11</v>
      </c>
      <c r="G108" s="53"/>
      <c r="H108" s="53"/>
    </row>
    <row r="109" spans="1:8">
      <c r="A109" s="85">
        <v>67</v>
      </c>
      <c r="B109" s="87">
        <v>44158</v>
      </c>
      <c r="C109" s="62" t="s">
        <v>177</v>
      </c>
      <c r="D109" s="86">
        <v>40000</v>
      </c>
      <c r="E109" s="62" t="s">
        <v>264</v>
      </c>
      <c r="F109" s="53">
        <v>300</v>
      </c>
      <c r="G109" s="53"/>
      <c r="H109" s="53"/>
    </row>
    <row r="110" spans="1:8">
      <c r="A110" s="85">
        <v>68</v>
      </c>
      <c r="B110" s="87">
        <v>44159</v>
      </c>
      <c r="C110" s="62" t="s">
        <v>171</v>
      </c>
      <c r="D110" s="86">
        <v>8935</v>
      </c>
      <c r="E110" s="62" t="s">
        <v>264</v>
      </c>
      <c r="F110" s="53">
        <v>67</v>
      </c>
      <c r="G110" s="53"/>
      <c r="H110" s="53"/>
    </row>
    <row r="111" spans="1:8">
      <c r="A111" s="85">
        <v>69</v>
      </c>
      <c r="B111" s="87">
        <v>44159</v>
      </c>
      <c r="C111" s="62" t="s">
        <v>25</v>
      </c>
      <c r="D111" s="86">
        <v>18595.8</v>
      </c>
      <c r="E111" s="62" t="s">
        <v>264</v>
      </c>
      <c r="F111" s="53">
        <v>139</v>
      </c>
      <c r="G111" s="53"/>
      <c r="H111" s="53"/>
    </row>
    <row r="112" spans="1:8">
      <c r="A112" s="85">
        <v>70</v>
      </c>
      <c r="B112" s="87">
        <v>44163</v>
      </c>
      <c r="C112" s="62" t="s">
        <v>60</v>
      </c>
      <c r="D112" s="86">
        <v>2500</v>
      </c>
      <c r="E112" s="62" t="s">
        <v>264</v>
      </c>
      <c r="F112" s="53">
        <v>19</v>
      </c>
      <c r="G112" s="53"/>
      <c r="H112" s="53"/>
    </row>
    <row r="113" spans="1:8">
      <c r="A113" s="85">
        <v>71</v>
      </c>
      <c r="B113" s="87">
        <v>44163</v>
      </c>
      <c r="C113" s="62" t="s">
        <v>19</v>
      </c>
      <c r="D113" s="86">
        <v>3600</v>
      </c>
      <c r="E113" s="62" t="s">
        <v>264</v>
      </c>
      <c r="F113" s="53">
        <v>27</v>
      </c>
      <c r="G113" s="53"/>
      <c r="H113" s="53"/>
    </row>
    <row r="114" spans="1:8">
      <c r="A114" s="85">
        <v>72</v>
      </c>
      <c r="B114" s="87">
        <v>44163</v>
      </c>
      <c r="C114" s="62" t="s">
        <v>19</v>
      </c>
      <c r="D114" s="86">
        <v>9360</v>
      </c>
      <c r="E114" s="62" t="s">
        <v>264</v>
      </c>
      <c r="F114" s="53">
        <v>70</v>
      </c>
      <c r="G114" s="53"/>
      <c r="H114" s="53"/>
    </row>
    <row r="115" spans="1:8">
      <c r="A115" s="85">
        <v>73</v>
      </c>
      <c r="B115" s="87">
        <v>44163</v>
      </c>
      <c r="C115" s="62" t="s">
        <v>18</v>
      </c>
      <c r="D115" s="86">
        <v>3850</v>
      </c>
      <c r="E115" s="62" t="s">
        <v>264</v>
      </c>
      <c r="F115" s="53">
        <v>29</v>
      </c>
      <c r="G115" s="53"/>
      <c r="H115" s="53"/>
    </row>
    <row r="116" spans="1:8">
      <c r="A116" s="85">
        <v>74</v>
      </c>
      <c r="B116" s="87">
        <v>44163</v>
      </c>
      <c r="C116" s="62" t="s">
        <v>177</v>
      </c>
      <c r="D116" s="86">
        <v>50000</v>
      </c>
      <c r="E116" s="62" t="s">
        <v>264</v>
      </c>
      <c r="F116" s="53">
        <v>375</v>
      </c>
      <c r="G116" s="53"/>
      <c r="H116" s="53"/>
    </row>
    <row r="117" spans="1:8">
      <c r="A117" s="85">
        <v>75</v>
      </c>
      <c r="B117" s="87">
        <v>44163</v>
      </c>
      <c r="C117" s="62" t="s">
        <v>14</v>
      </c>
      <c r="D117" s="86">
        <v>950</v>
      </c>
      <c r="E117" s="62" t="s">
        <v>264</v>
      </c>
      <c r="F117" s="53">
        <v>7</v>
      </c>
      <c r="G117" s="53"/>
      <c r="H117" s="53"/>
    </row>
    <row r="118" spans="1:8">
      <c r="A118" s="85">
        <v>76</v>
      </c>
      <c r="B118" s="87">
        <v>44163</v>
      </c>
      <c r="C118" s="62" t="s">
        <v>185</v>
      </c>
      <c r="D118" s="86">
        <v>3500</v>
      </c>
      <c r="E118" s="62" t="s">
        <v>264</v>
      </c>
      <c r="F118" s="53">
        <v>26</v>
      </c>
      <c r="G118" s="53"/>
      <c r="H118" s="53"/>
    </row>
    <row r="119" spans="1:8">
      <c r="A119" s="85">
        <v>77</v>
      </c>
      <c r="B119" s="87">
        <v>44163</v>
      </c>
      <c r="C119" s="62" t="s">
        <v>12</v>
      </c>
      <c r="D119" s="86">
        <v>15000</v>
      </c>
      <c r="E119" s="62" t="s">
        <v>264</v>
      </c>
      <c r="F119" s="53">
        <v>113</v>
      </c>
      <c r="G119" s="53"/>
      <c r="H119" s="53"/>
    </row>
    <row r="120" spans="1:8">
      <c r="A120" s="85">
        <v>78</v>
      </c>
      <c r="B120" s="87">
        <v>44163</v>
      </c>
      <c r="C120" s="62" t="s">
        <v>171</v>
      </c>
      <c r="D120" s="86">
        <v>15000</v>
      </c>
      <c r="E120" s="62" t="s">
        <v>264</v>
      </c>
      <c r="F120" s="53">
        <v>113</v>
      </c>
      <c r="G120" s="53"/>
      <c r="H120" s="53"/>
    </row>
    <row r="121" spans="1:8">
      <c r="A121" s="85">
        <v>79</v>
      </c>
      <c r="B121" s="87">
        <v>44163</v>
      </c>
      <c r="C121" s="62" t="s">
        <v>13</v>
      </c>
      <c r="D121" s="86">
        <v>10000</v>
      </c>
      <c r="E121" s="62" t="s">
        <v>264</v>
      </c>
      <c r="F121" s="53">
        <v>75</v>
      </c>
      <c r="G121" s="53"/>
      <c r="H121" s="53"/>
    </row>
    <row r="122" spans="1:8">
      <c r="A122" s="85">
        <v>80</v>
      </c>
      <c r="B122" s="87">
        <v>44163</v>
      </c>
      <c r="C122" s="62" t="s">
        <v>22</v>
      </c>
      <c r="D122" s="86">
        <v>15000</v>
      </c>
      <c r="E122" s="62" t="s">
        <v>264</v>
      </c>
      <c r="F122" s="53">
        <v>113</v>
      </c>
      <c r="G122" s="53"/>
      <c r="H122" s="53"/>
    </row>
    <row r="123" spans="1:8">
      <c r="A123" s="85">
        <v>81</v>
      </c>
      <c r="B123" s="87">
        <v>44163</v>
      </c>
      <c r="C123" s="62" t="s">
        <v>24</v>
      </c>
      <c r="D123" s="86">
        <v>15000</v>
      </c>
      <c r="E123" s="62" t="s">
        <v>264</v>
      </c>
      <c r="F123" s="53">
        <v>113</v>
      </c>
      <c r="G123" s="53"/>
      <c r="H123" s="53"/>
    </row>
    <row r="124" spans="1:8">
      <c r="D124" s="89">
        <f t="shared" ref="D124:F124" si="2">SUM(D43:D123)</f>
        <v>783134.3</v>
      </c>
      <c r="E124" s="151"/>
      <c r="F124" s="89">
        <f t="shared" si="2"/>
        <v>5880</v>
      </c>
    </row>
    <row r="125" spans="1:8">
      <c r="G125" s="53"/>
      <c r="H125" s="53"/>
    </row>
    <row r="126" spans="1:8">
      <c r="G126" s="53"/>
      <c r="H126" s="53"/>
    </row>
    <row r="127" spans="1:8">
      <c r="G127" s="53"/>
      <c r="H127" s="53"/>
    </row>
    <row r="128" spans="1:8">
      <c r="B128" s="119" t="s">
        <v>178</v>
      </c>
      <c r="C128" s="150"/>
      <c r="D128" s="53"/>
      <c r="E128" s="52"/>
      <c r="F128" s="53"/>
      <c r="G128" s="53"/>
      <c r="H128" s="53"/>
    </row>
    <row r="129" spans="1:8">
      <c r="A129" s="85" t="s">
        <v>271</v>
      </c>
      <c r="B129" s="52" t="s">
        <v>5</v>
      </c>
      <c r="C129" s="52" t="s">
        <v>6</v>
      </c>
      <c r="D129" s="53" t="s">
        <v>9</v>
      </c>
      <c r="E129" s="52" t="s">
        <v>250</v>
      </c>
      <c r="F129" s="53" t="s">
        <v>10</v>
      </c>
      <c r="G129" s="53"/>
      <c r="H129" s="53"/>
    </row>
    <row r="130" spans="1:8">
      <c r="A130" s="85">
        <v>1</v>
      </c>
      <c r="B130" s="87">
        <v>44140</v>
      </c>
      <c r="C130" s="62" t="s">
        <v>152</v>
      </c>
      <c r="D130" s="86">
        <v>45269</v>
      </c>
      <c r="E130" s="112">
        <v>7.4999999999999997E-2</v>
      </c>
      <c r="F130" s="53">
        <v>3395</v>
      </c>
      <c r="G130" s="53"/>
      <c r="H130" s="53"/>
    </row>
    <row r="131" spans="1:8">
      <c r="A131" s="85">
        <v>2</v>
      </c>
      <c r="B131" s="87">
        <v>44140</v>
      </c>
      <c r="C131" s="62" t="s">
        <v>284</v>
      </c>
      <c r="D131" s="86">
        <v>22634</v>
      </c>
      <c r="E131" s="112">
        <v>7.4999999999999997E-2</v>
      </c>
      <c r="F131" s="53">
        <v>1698</v>
      </c>
      <c r="G131" s="53"/>
      <c r="H131" s="53"/>
    </row>
    <row r="132" spans="1:8">
      <c r="A132" s="85">
        <v>3</v>
      </c>
      <c r="B132" s="87">
        <v>44142</v>
      </c>
      <c r="C132" s="62" t="s">
        <v>284</v>
      </c>
      <c r="D132" s="86">
        <v>5630</v>
      </c>
      <c r="E132" s="112">
        <v>7.4999999999999997E-2</v>
      </c>
      <c r="F132" s="53">
        <v>422</v>
      </c>
      <c r="G132" s="53"/>
      <c r="H132" s="53"/>
    </row>
    <row r="133" spans="1:8">
      <c r="A133" s="85">
        <v>4</v>
      </c>
      <c r="B133" s="87">
        <v>44142</v>
      </c>
      <c r="C133" s="62" t="s">
        <v>284</v>
      </c>
      <c r="D133" s="86">
        <v>30230</v>
      </c>
      <c r="E133" s="112">
        <v>7.4999999999999997E-2</v>
      </c>
      <c r="F133" s="53">
        <v>2267</v>
      </c>
      <c r="G133" s="53"/>
      <c r="H133" s="53"/>
    </row>
    <row r="134" spans="1:8">
      <c r="A134" s="85">
        <v>5</v>
      </c>
      <c r="B134" s="87">
        <v>44142</v>
      </c>
      <c r="C134" s="62" t="s">
        <v>284</v>
      </c>
      <c r="D134" s="86">
        <v>9500</v>
      </c>
      <c r="E134" s="112">
        <v>7.4999999999999997E-2</v>
      </c>
      <c r="F134" s="53">
        <v>713</v>
      </c>
      <c r="G134" s="53"/>
      <c r="H134" s="53"/>
    </row>
    <row r="135" spans="1:8">
      <c r="A135" s="85">
        <v>6</v>
      </c>
      <c r="B135" s="87">
        <v>44142</v>
      </c>
      <c r="C135" s="62" t="s">
        <v>284</v>
      </c>
      <c r="D135" s="86">
        <v>14283.96</v>
      </c>
      <c r="E135" s="112">
        <v>7.4999999999999997E-2</v>
      </c>
      <c r="F135" s="53">
        <v>1071</v>
      </c>
      <c r="G135" s="53"/>
      <c r="H135" s="53"/>
    </row>
    <row r="136" spans="1:8">
      <c r="A136" s="85">
        <v>7</v>
      </c>
      <c r="B136" s="87">
        <v>44146</v>
      </c>
      <c r="C136" s="62" t="s">
        <v>284</v>
      </c>
      <c r="D136" s="86">
        <v>525</v>
      </c>
      <c r="E136" s="112">
        <v>7.4999999999999997E-2</v>
      </c>
      <c r="F136" s="53">
        <v>39</v>
      </c>
      <c r="G136" s="53"/>
      <c r="H136" s="53"/>
    </row>
    <row r="137" spans="1:8">
      <c r="A137" s="85">
        <v>8</v>
      </c>
      <c r="B137" s="87">
        <v>44147</v>
      </c>
      <c r="C137" s="62" t="s">
        <v>284</v>
      </c>
      <c r="D137" s="86">
        <v>52450</v>
      </c>
      <c r="E137" s="112">
        <v>7.4999999999999997E-2</v>
      </c>
      <c r="F137" s="53">
        <v>3934</v>
      </c>
      <c r="G137" s="53"/>
      <c r="H137" s="53"/>
    </row>
    <row r="138" spans="1:8">
      <c r="A138" s="85">
        <v>9</v>
      </c>
      <c r="B138" s="87">
        <v>44154</v>
      </c>
      <c r="C138" s="62" t="s">
        <v>285</v>
      </c>
      <c r="D138" s="86">
        <v>50982.559999999998</v>
      </c>
      <c r="E138" s="112">
        <v>7.4999999999999997E-2</v>
      </c>
      <c r="F138" s="53">
        <v>3824</v>
      </c>
      <c r="G138" s="53"/>
      <c r="H138" s="53"/>
    </row>
    <row r="139" spans="1:8">
      <c r="B139" s="135"/>
      <c r="C139" s="135"/>
      <c r="D139" s="136">
        <f t="shared" ref="D139:F139" si="3">SUM(D130:D138)</f>
        <v>231504.52</v>
      </c>
      <c r="E139" s="137"/>
      <c r="F139" s="138">
        <f t="shared" si="3"/>
        <v>17363</v>
      </c>
    </row>
    <row r="140" spans="1:8">
      <c r="B140" s="62"/>
      <c r="C140" s="62"/>
      <c r="D140" s="139"/>
      <c r="E140" s="135"/>
      <c r="F140" s="53"/>
    </row>
    <row r="141" spans="1:8">
      <c r="B141" s="62"/>
      <c r="C141" s="62"/>
      <c r="D141" s="139"/>
      <c r="E141" s="135"/>
      <c r="F141" s="53"/>
    </row>
    <row r="142" spans="1:8">
      <c r="C142" s="93" t="s">
        <v>286</v>
      </c>
      <c r="D142" s="89"/>
      <c r="E142" s="93"/>
      <c r="F142" s="89">
        <f>+F139+F124+F37+F25</f>
        <v>76632</v>
      </c>
    </row>
  </sheetData>
  <printOptions gridLines="1"/>
  <pageMargins left="0.46" right="0.37" top="0.65" bottom="0.74803149606299202" header="0.4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53"/>
  <sheetViews>
    <sheetView topLeftCell="A28" workbookViewId="0">
      <selection activeCell="A6" sqref="A6:C53"/>
    </sheetView>
  </sheetViews>
  <sheetFormatPr defaultColWidth="9.140625" defaultRowHeight="13.5"/>
  <cols>
    <col min="1" max="1" width="44.7109375" style="140" customWidth="1"/>
    <col min="2" max="2" width="14.85546875" style="141" customWidth="1"/>
    <col min="3" max="3" width="10.85546875" style="141" customWidth="1"/>
    <col min="4" max="16384" width="9.140625" style="140"/>
  </cols>
  <sheetData>
    <row r="1" spans="1:3">
      <c r="A1" s="84" t="s">
        <v>268</v>
      </c>
    </row>
    <row r="2" spans="1:3">
      <c r="A2" s="142" t="s">
        <v>287</v>
      </c>
    </row>
    <row r="3" spans="1:3">
      <c r="A3" s="142"/>
    </row>
    <row r="4" spans="1:3">
      <c r="A4" s="142"/>
    </row>
    <row r="5" spans="1:3" hidden="1">
      <c r="B5" s="141" t="s">
        <v>180</v>
      </c>
    </row>
    <row r="6" spans="1:3" ht="27">
      <c r="A6" s="143" t="s">
        <v>6</v>
      </c>
      <c r="B6" s="144" t="s">
        <v>182</v>
      </c>
      <c r="C6" s="144" t="s">
        <v>183</v>
      </c>
    </row>
    <row r="7" spans="1:3">
      <c r="A7" s="145" t="s">
        <v>288</v>
      </c>
      <c r="B7" s="146">
        <v>3484111.36</v>
      </c>
      <c r="C7" s="146">
        <v>52264</v>
      </c>
    </row>
    <row r="8" spans="1:3">
      <c r="A8" s="147" t="s">
        <v>190</v>
      </c>
      <c r="B8" s="146">
        <v>566600</v>
      </c>
      <c r="C8" s="146">
        <v>8500</v>
      </c>
    </row>
    <row r="9" spans="1:3">
      <c r="A9" s="147" t="s">
        <v>55</v>
      </c>
      <c r="B9" s="146">
        <v>2776000</v>
      </c>
      <c r="C9" s="146">
        <v>41640</v>
      </c>
    </row>
    <row r="10" spans="1:3">
      <c r="A10" s="147" t="s">
        <v>56</v>
      </c>
      <c r="B10" s="146">
        <v>6240</v>
      </c>
      <c r="C10" s="146">
        <v>94</v>
      </c>
    </row>
    <row r="11" spans="1:3">
      <c r="A11" s="147" t="s">
        <v>256</v>
      </c>
      <c r="B11" s="146">
        <v>40948</v>
      </c>
      <c r="C11" s="146">
        <v>615</v>
      </c>
    </row>
    <row r="12" spans="1:3">
      <c r="A12" s="147" t="s">
        <v>272</v>
      </c>
      <c r="B12" s="146">
        <v>27760</v>
      </c>
      <c r="C12" s="146">
        <v>417</v>
      </c>
    </row>
    <row r="13" spans="1:3">
      <c r="A13" s="147" t="s">
        <v>273</v>
      </c>
      <c r="B13" s="146">
        <v>10850</v>
      </c>
      <c r="C13" s="146">
        <v>163</v>
      </c>
    </row>
    <row r="14" spans="1:3">
      <c r="A14" s="147" t="s">
        <v>253</v>
      </c>
      <c r="B14" s="146">
        <v>11482</v>
      </c>
      <c r="C14" s="146">
        <v>172</v>
      </c>
    </row>
    <row r="15" spans="1:3">
      <c r="A15" s="147" t="s">
        <v>255</v>
      </c>
      <c r="B15" s="146">
        <v>31118.36</v>
      </c>
      <c r="C15" s="146">
        <v>467</v>
      </c>
    </row>
    <row r="16" spans="1:3">
      <c r="A16" s="147" t="s">
        <v>275</v>
      </c>
      <c r="B16" s="146">
        <v>10750</v>
      </c>
      <c r="C16" s="146">
        <v>161</v>
      </c>
    </row>
    <row r="17" spans="1:3">
      <c r="A17" s="147" t="s">
        <v>274</v>
      </c>
      <c r="B17" s="146">
        <v>2363</v>
      </c>
      <c r="C17" s="146">
        <v>35</v>
      </c>
    </row>
    <row r="18" spans="1:3">
      <c r="A18" s="145">
        <v>7.4999999999999997E-2</v>
      </c>
      <c r="B18" s="146">
        <v>231504.52</v>
      </c>
      <c r="C18" s="146">
        <v>17363</v>
      </c>
    </row>
    <row r="19" spans="1:3">
      <c r="A19" s="147" t="s">
        <v>152</v>
      </c>
      <c r="B19" s="146">
        <v>45269</v>
      </c>
      <c r="C19" s="146">
        <v>3395</v>
      </c>
    </row>
    <row r="20" spans="1:3">
      <c r="A20" s="147" t="s">
        <v>285</v>
      </c>
      <c r="B20" s="146">
        <v>50982.559999999998</v>
      </c>
      <c r="C20" s="146">
        <v>3824</v>
      </c>
    </row>
    <row r="21" spans="1:3">
      <c r="A21" s="147" t="s">
        <v>275</v>
      </c>
      <c r="B21" s="146">
        <v>135252.96</v>
      </c>
      <c r="C21" s="146">
        <v>10144</v>
      </c>
    </row>
    <row r="22" spans="1:3">
      <c r="A22" s="145" t="s">
        <v>264</v>
      </c>
      <c r="B22" s="146">
        <v>783134.3</v>
      </c>
      <c r="C22" s="146">
        <v>5880</v>
      </c>
    </row>
    <row r="23" spans="1:3">
      <c r="A23" s="147" t="s">
        <v>150</v>
      </c>
      <c r="B23" s="146">
        <v>10390</v>
      </c>
      <c r="C23" s="146">
        <v>78</v>
      </c>
    </row>
    <row r="24" spans="1:3">
      <c r="A24" s="147" t="s">
        <v>172</v>
      </c>
      <c r="B24" s="146">
        <v>8000</v>
      </c>
      <c r="C24" s="146">
        <v>60</v>
      </c>
    </row>
    <row r="25" spans="1:3">
      <c r="A25" s="147" t="s">
        <v>12</v>
      </c>
      <c r="B25" s="146">
        <v>90390</v>
      </c>
      <c r="C25" s="146">
        <v>679</v>
      </c>
    </row>
    <row r="26" spans="1:3">
      <c r="A26" s="147" t="s">
        <v>25</v>
      </c>
      <c r="B26" s="146">
        <v>61767.5</v>
      </c>
      <c r="C26" s="146">
        <v>463</v>
      </c>
    </row>
    <row r="27" spans="1:3">
      <c r="A27" s="147" t="s">
        <v>24</v>
      </c>
      <c r="B27" s="146">
        <v>149710</v>
      </c>
      <c r="C27" s="146">
        <v>1122</v>
      </c>
    </row>
    <row r="28" spans="1:3">
      <c r="A28" s="147" t="s">
        <v>66</v>
      </c>
      <c r="B28" s="146">
        <v>3000</v>
      </c>
      <c r="C28" s="146">
        <v>23</v>
      </c>
    </row>
    <row r="29" spans="1:3">
      <c r="A29" s="147" t="s">
        <v>176</v>
      </c>
      <c r="B29" s="146">
        <v>19000</v>
      </c>
      <c r="C29" s="146">
        <v>144</v>
      </c>
    </row>
    <row r="30" spans="1:3">
      <c r="A30" s="147" t="s">
        <v>22</v>
      </c>
      <c r="B30" s="146">
        <v>60780</v>
      </c>
      <c r="C30" s="146">
        <v>457</v>
      </c>
    </row>
    <row r="31" spans="1:3">
      <c r="A31" s="147" t="s">
        <v>13</v>
      </c>
      <c r="B31" s="146">
        <v>40000</v>
      </c>
      <c r="C31" s="146">
        <v>301</v>
      </c>
    </row>
    <row r="32" spans="1:3">
      <c r="A32" s="147" t="s">
        <v>170</v>
      </c>
      <c r="B32" s="146">
        <v>20408.8</v>
      </c>
      <c r="C32" s="146">
        <v>153</v>
      </c>
    </row>
    <row r="33" spans="1:3">
      <c r="A33" s="147" t="s">
        <v>171</v>
      </c>
      <c r="B33" s="146">
        <v>60089</v>
      </c>
      <c r="C33" s="146">
        <v>451</v>
      </c>
    </row>
    <row r="34" spans="1:3">
      <c r="A34" s="147" t="s">
        <v>19</v>
      </c>
      <c r="B34" s="146">
        <v>42082</v>
      </c>
      <c r="C34" s="146">
        <v>316</v>
      </c>
    </row>
    <row r="35" spans="1:3">
      <c r="A35" s="147" t="s">
        <v>185</v>
      </c>
      <c r="B35" s="146">
        <v>12400</v>
      </c>
      <c r="C35" s="146">
        <v>93</v>
      </c>
    </row>
    <row r="36" spans="1:3">
      <c r="A36" s="147" t="s">
        <v>60</v>
      </c>
      <c r="B36" s="146">
        <v>10750</v>
      </c>
      <c r="C36" s="146">
        <v>81</v>
      </c>
    </row>
    <row r="37" spans="1:3">
      <c r="A37" s="147" t="s">
        <v>62</v>
      </c>
      <c r="B37" s="146">
        <v>3500</v>
      </c>
      <c r="C37" s="146">
        <v>27</v>
      </c>
    </row>
    <row r="38" spans="1:3">
      <c r="A38" s="147" t="s">
        <v>149</v>
      </c>
      <c r="B38" s="146">
        <v>3000</v>
      </c>
      <c r="C38" s="146">
        <v>23</v>
      </c>
    </row>
    <row r="39" spans="1:3">
      <c r="A39" s="147" t="s">
        <v>174</v>
      </c>
      <c r="B39" s="146">
        <v>8900</v>
      </c>
      <c r="C39" s="146">
        <v>67</v>
      </c>
    </row>
    <row r="40" spans="1:3">
      <c r="A40" s="147" t="s">
        <v>14</v>
      </c>
      <c r="B40" s="146">
        <v>7712</v>
      </c>
      <c r="C40" s="146">
        <v>57</v>
      </c>
    </row>
    <row r="41" spans="1:3">
      <c r="A41" s="147" t="s">
        <v>18</v>
      </c>
      <c r="B41" s="146">
        <v>20311</v>
      </c>
      <c r="C41" s="146">
        <v>153</v>
      </c>
    </row>
    <row r="42" spans="1:3">
      <c r="A42" s="147" t="s">
        <v>63</v>
      </c>
      <c r="B42" s="146">
        <v>1650</v>
      </c>
      <c r="C42" s="146">
        <v>12</v>
      </c>
    </row>
    <row r="43" spans="1:3">
      <c r="A43" s="147" t="s">
        <v>283</v>
      </c>
      <c r="B43" s="146">
        <v>29294</v>
      </c>
      <c r="C43" s="146">
        <v>220</v>
      </c>
    </row>
    <row r="44" spans="1:3">
      <c r="A44" s="147" t="s">
        <v>177</v>
      </c>
      <c r="B44" s="146">
        <v>120000</v>
      </c>
      <c r="C44" s="146">
        <v>900</v>
      </c>
    </row>
    <row r="45" spans="1:3">
      <c r="A45" s="145" t="s">
        <v>259</v>
      </c>
      <c r="B45" s="146">
        <v>29975</v>
      </c>
      <c r="C45" s="146">
        <v>1125</v>
      </c>
    </row>
    <row r="46" spans="1:3">
      <c r="A46" s="147" t="s">
        <v>84</v>
      </c>
      <c r="B46" s="146">
        <v>1920</v>
      </c>
      <c r="C46" s="146">
        <v>72</v>
      </c>
    </row>
    <row r="47" spans="1:3">
      <c r="A47" s="147" t="s">
        <v>163</v>
      </c>
      <c r="B47" s="146">
        <v>5280</v>
      </c>
      <c r="C47" s="146">
        <v>198</v>
      </c>
    </row>
    <row r="48" spans="1:3">
      <c r="A48" s="147" t="s">
        <v>278</v>
      </c>
      <c r="B48" s="146">
        <v>10000</v>
      </c>
      <c r="C48" s="146">
        <v>375</v>
      </c>
    </row>
    <row r="49" spans="1:3">
      <c r="A49" s="147" t="s">
        <v>277</v>
      </c>
      <c r="B49" s="146">
        <v>3975</v>
      </c>
      <c r="C49" s="146">
        <v>150</v>
      </c>
    </row>
    <row r="50" spans="1:3">
      <c r="A50" s="147" t="s">
        <v>279</v>
      </c>
      <c r="B50" s="146">
        <v>4000</v>
      </c>
      <c r="C50" s="146">
        <v>150</v>
      </c>
    </row>
    <row r="51" spans="1:3">
      <c r="A51" s="147" t="s">
        <v>280</v>
      </c>
      <c r="B51" s="146">
        <v>2400</v>
      </c>
      <c r="C51" s="146">
        <v>90</v>
      </c>
    </row>
    <row r="52" spans="1:3">
      <c r="A52" s="147" t="s">
        <v>281</v>
      </c>
      <c r="B52" s="146">
        <v>2400</v>
      </c>
      <c r="C52" s="146">
        <v>90</v>
      </c>
    </row>
    <row r="53" spans="1:3">
      <c r="A53" s="113" t="s">
        <v>186</v>
      </c>
      <c r="B53" s="141">
        <v>4528725.18</v>
      </c>
      <c r="C53" s="141">
        <v>76632</v>
      </c>
    </row>
  </sheetData>
  <printOptions gridLines="1"/>
  <pageMargins left="0.70866141732283505" right="0.70866141732283505" top="0.46" bottom="0.74803149606299202" header="0.31496062992126" footer="0.31496062992126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5"/>
  <sheetViews>
    <sheetView topLeftCell="A118" workbookViewId="0">
      <selection activeCell="K22" sqref="K22"/>
    </sheetView>
  </sheetViews>
  <sheetFormatPr defaultColWidth="9.140625" defaultRowHeight="13.5"/>
  <cols>
    <col min="1" max="1" width="6.5703125" style="85" customWidth="1"/>
    <col min="2" max="2" width="11.5703125" style="85" customWidth="1"/>
    <col min="3" max="3" width="39.28515625" style="85" customWidth="1"/>
    <col min="4" max="4" width="11.7109375" style="86" customWidth="1"/>
    <col min="5" max="5" width="9.140625" style="85"/>
    <col min="6" max="7" width="10.28515625" style="86" customWidth="1"/>
    <col min="8" max="8" width="9.140625" style="86"/>
    <col min="9" max="16384" width="9.140625" style="85"/>
  </cols>
  <sheetData>
    <row r="1" spans="1:8" s="84" customFormat="1">
      <c r="A1" s="84" t="s">
        <v>268</v>
      </c>
      <c r="D1" s="134"/>
      <c r="F1" s="134"/>
      <c r="G1" s="134"/>
      <c r="H1" s="134"/>
    </row>
    <row r="2" spans="1:8" s="84" customFormat="1">
      <c r="A2" s="84" t="s">
        <v>269</v>
      </c>
      <c r="D2" s="134"/>
      <c r="F2" s="134"/>
      <c r="G2" s="134"/>
      <c r="H2" s="134"/>
    </row>
    <row r="3" spans="1:8" s="84" customFormat="1">
      <c r="D3" s="134"/>
      <c r="F3" s="134"/>
      <c r="G3" s="134"/>
      <c r="H3" s="134"/>
    </row>
    <row r="4" spans="1:8" s="84" customFormat="1">
      <c r="B4" s="84" t="s">
        <v>270</v>
      </c>
      <c r="D4" s="134"/>
      <c r="F4" s="134"/>
      <c r="G4" s="134"/>
      <c r="H4" s="134"/>
    </row>
    <row r="5" spans="1:8">
      <c r="A5" s="85" t="s">
        <v>271</v>
      </c>
      <c r="B5" s="52" t="s">
        <v>5</v>
      </c>
      <c r="C5" s="52" t="s">
        <v>6</v>
      </c>
      <c r="D5" s="53" t="s">
        <v>9</v>
      </c>
      <c r="E5" s="52" t="s">
        <v>250</v>
      </c>
      <c r="F5" s="53" t="s">
        <v>10</v>
      </c>
      <c r="G5" s="53" t="s">
        <v>73</v>
      </c>
      <c r="H5" s="53"/>
    </row>
    <row r="6" spans="1:8">
      <c r="A6" s="85">
        <v>19</v>
      </c>
      <c r="B6" s="87">
        <v>44165</v>
      </c>
      <c r="C6" s="52" t="s">
        <v>190</v>
      </c>
      <c r="D6" s="53">
        <v>566600</v>
      </c>
      <c r="E6" s="112">
        <v>1.4999999999999999E-2</v>
      </c>
      <c r="F6" s="53">
        <v>8500</v>
      </c>
      <c r="G6" s="53" t="s">
        <v>76</v>
      </c>
      <c r="H6" s="53"/>
    </row>
    <row r="7" spans="1:8">
      <c r="A7" s="85">
        <v>7</v>
      </c>
      <c r="B7" s="87">
        <v>44151</v>
      </c>
      <c r="C7" s="62" t="s">
        <v>84</v>
      </c>
      <c r="D7" s="53">
        <f>720+1200</f>
        <v>1920</v>
      </c>
      <c r="E7" s="62" t="s">
        <v>259</v>
      </c>
      <c r="F7" s="53">
        <v>72</v>
      </c>
      <c r="G7" s="53" t="s">
        <v>223</v>
      </c>
      <c r="H7" s="53"/>
    </row>
    <row r="8" spans="1:8">
      <c r="A8" s="85">
        <v>30</v>
      </c>
      <c r="B8" s="87">
        <v>44144</v>
      </c>
      <c r="C8" s="62" t="s">
        <v>150</v>
      </c>
      <c r="D8" s="86">
        <v>130</v>
      </c>
      <c r="E8" s="62" t="s">
        <v>264</v>
      </c>
      <c r="F8" s="53">
        <v>1</v>
      </c>
      <c r="G8" s="53" t="s">
        <v>76</v>
      </c>
      <c r="H8" s="53"/>
    </row>
    <row r="9" spans="1:8">
      <c r="A9" s="85">
        <v>52</v>
      </c>
      <c r="B9" s="87">
        <v>44155</v>
      </c>
      <c r="C9" s="62" t="s">
        <v>150</v>
      </c>
      <c r="D9" s="86">
        <v>260</v>
      </c>
      <c r="E9" s="62" t="s">
        <v>264</v>
      </c>
      <c r="F9" s="53">
        <v>2</v>
      </c>
      <c r="G9" s="53" t="s">
        <v>76</v>
      </c>
      <c r="H9" s="53"/>
    </row>
    <row r="10" spans="1:8">
      <c r="A10" s="85">
        <v>60</v>
      </c>
      <c r="B10" s="87">
        <v>44158</v>
      </c>
      <c r="C10" s="62" t="s">
        <v>150</v>
      </c>
      <c r="D10" s="86">
        <v>10000</v>
      </c>
      <c r="E10" s="62" t="s">
        <v>264</v>
      </c>
      <c r="F10" s="53">
        <v>75</v>
      </c>
      <c r="G10" s="53" t="s">
        <v>76</v>
      </c>
      <c r="H10" s="53"/>
    </row>
    <row r="11" spans="1:8">
      <c r="A11" s="85">
        <v>65</v>
      </c>
      <c r="B11" s="87">
        <v>44158</v>
      </c>
      <c r="C11" s="62" t="s">
        <v>172</v>
      </c>
      <c r="D11" s="86">
        <v>8000</v>
      </c>
      <c r="E11" s="62" t="s">
        <v>264</v>
      </c>
      <c r="F11" s="53">
        <v>60</v>
      </c>
      <c r="G11" s="53" t="s">
        <v>76</v>
      </c>
      <c r="H11" s="53"/>
    </row>
    <row r="12" spans="1:8">
      <c r="A12" s="85">
        <v>1</v>
      </c>
      <c r="B12" s="87">
        <v>44138</v>
      </c>
      <c r="C12" s="52" t="s">
        <v>55</v>
      </c>
      <c r="D12" s="53">
        <v>761000</v>
      </c>
      <c r="E12" s="112">
        <v>1.4999999999999999E-2</v>
      </c>
      <c r="F12" s="53">
        <v>11415</v>
      </c>
      <c r="G12" s="53" t="s">
        <v>76</v>
      </c>
      <c r="H12" s="53"/>
    </row>
    <row r="13" spans="1:8">
      <c r="A13" s="85">
        <v>5</v>
      </c>
      <c r="B13" s="87">
        <v>44142</v>
      </c>
      <c r="C13" s="52" t="s">
        <v>55</v>
      </c>
      <c r="D13" s="53">
        <v>260000</v>
      </c>
      <c r="E13" s="112">
        <v>1.4999999999999999E-2</v>
      </c>
      <c r="F13" s="53">
        <v>3900</v>
      </c>
      <c r="G13" s="53" t="s">
        <v>76</v>
      </c>
      <c r="H13" s="53"/>
    </row>
    <row r="14" spans="1:8">
      <c r="A14" s="85">
        <v>11</v>
      </c>
      <c r="B14" s="87">
        <v>44148</v>
      </c>
      <c r="C14" s="52" t="s">
        <v>55</v>
      </c>
      <c r="D14" s="53">
        <v>665000</v>
      </c>
      <c r="E14" s="112">
        <v>1.4999999999999999E-2</v>
      </c>
      <c r="F14" s="53">
        <v>9975</v>
      </c>
      <c r="G14" s="53" t="s">
        <v>76</v>
      </c>
      <c r="H14" s="53"/>
    </row>
    <row r="15" spans="1:8">
      <c r="A15" s="85">
        <v>13</v>
      </c>
      <c r="B15" s="87">
        <v>44158</v>
      </c>
      <c r="C15" s="52" t="s">
        <v>55</v>
      </c>
      <c r="D15" s="53">
        <v>733000</v>
      </c>
      <c r="E15" s="112">
        <v>1.4999999999999999E-2</v>
      </c>
      <c r="F15" s="53">
        <v>10995</v>
      </c>
      <c r="G15" s="53" t="s">
        <v>76</v>
      </c>
      <c r="H15" s="53"/>
    </row>
    <row r="16" spans="1:8">
      <c r="A16" s="85">
        <v>17</v>
      </c>
      <c r="B16" s="87">
        <v>44163</v>
      </c>
      <c r="C16" s="52" t="s">
        <v>55</v>
      </c>
      <c r="D16" s="53">
        <v>357000</v>
      </c>
      <c r="E16" s="112">
        <v>1.4999999999999999E-2</v>
      </c>
      <c r="F16" s="53">
        <v>5355</v>
      </c>
      <c r="G16" s="53" t="s">
        <v>76</v>
      </c>
      <c r="H16" s="53"/>
    </row>
    <row r="17" spans="1:8">
      <c r="A17" s="85">
        <v>6</v>
      </c>
      <c r="B17" s="87">
        <v>44144</v>
      </c>
      <c r="C17" s="52" t="s">
        <v>56</v>
      </c>
      <c r="D17" s="53">
        <v>2080</v>
      </c>
      <c r="E17" s="112">
        <v>1.4999999999999999E-2</v>
      </c>
      <c r="F17" s="53">
        <v>31</v>
      </c>
      <c r="G17" s="53" t="s">
        <v>76</v>
      </c>
      <c r="H17" s="53"/>
    </row>
    <row r="18" spans="1:8">
      <c r="A18" s="85">
        <v>12</v>
      </c>
      <c r="B18" s="87">
        <v>44155</v>
      </c>
      <c r="C18" s="52" t="s">
        <v>56</v>
      </c>
      <c r="D18" s="53">
        <v>4160</v>
      </c>
      <c r="E18" s="112">
        <v>1.4999999999999999E-2</v>
      </c>
      <c r="F18" s="53">
        <v>63</v>
      </c>
      <c r="G18" s="53" t="s">
        <v>76</v>
      </c>
      <c r="H18" s="53"/>
    </row>
    <row r="19" spans="1:8">
      <c r="A19" s="85">
        <v>27</v>
      </c>
      <c r="B19" s="87">
        <v>44144</v>
      </c>
      <c r="C19" s="62" t="s">
        <v>12</v>
      </c>
      <c r="D19" s="86">
        <v>130</v>
      </c>
      <c r="E19" s="62" t="s">
        <v>264</v>
      </c>
      <c r="F19" s="53">
        <v>1</v>
      </c>
      <c r="G19" s="53" t="s">
        <v>76</v>
      </c>
      <c r="H19" s="53"/>
    </row>
    <row r="20" spans="1:8">
      <c r="A20" s="85">
        <v>36</v>
      </c>
      <c r="B20" s="87">
        <v>44148</v>
      </c>
      <c r="C20" s="62" t="s">
        <v>12</v>
      </c>
      <c r="D20" s="86">
        <v>50000</v>
      </c>
      <c r="E20" s="62" t="s">
        <v>264</v>
      </c>
      <c r="F20" s="53">
        <v>375</v>
      </c>
      <c r="G20" s="53" t="s">
        <v>76</v>
      </c>
      <c r="H20" s="53"/>
    </row>
    <row r="21" spans="1:8">
      <c r="A21" s="85">
        <v>51</v>
      </c>
      <c r="B21" s="87">
        <v>44155</v>
      </c>
      <c r="C21" s="62" t="s">
        <v>12</v>
      </c>
      <c r="D21" s="86">
        <v>260</v>
      </c>
      <c r="E21" s="62" t="s">
        <v>264</v>
      </c>
      <c r="F21" s="53">
        <v>2</v>
      </c>
      <c r="G21" s="53" t="s">
        <v>76</v>
      </c>
      <c r="H21" s="53"/>
    </row>
    <row r="22" spans="1:8">
      <c r="A22" s="85">
        <v>61</v>
      </c>
      <c r="B22" s="87">
        <v>44158</v>
      </c>
      <c r="C22" s="62" t="s">
        <v>12</v>
      </c>
      <c r="D22" s="86">
        <v>25000</v>
      </c>
      <c r="E22" s="62" t="s">
        <v>264</v>
      </c>
      <c r="F22" s="53">
        <v>188</v>
      </c>
      <c r="G22" s="53" t="s">
        <v>76</v>
      </c>
      <c r="H22" s="53"/>
    </row>
    <row r="23" spans="1:8">
      <c r="A23" s="85">
        <v>77</v>
      </c>
      <c r="B23" s="87">
        <v>44163</v>
      </c>
      <c r="C23" s="62" t="s">
        <v>12</v>
      </c>
      <c r="D23" s="86">
        <v>15000</v>
      </c>
      <c r="E23" s="62" t="s">
        <v>264</v>
      </c>
      <c r="F23" s="53">
        <v>113</v>
      </c>
      <c r="G23" s="53" t="s">
        <v>76</v>
      </c>
      <c r="H23" s="53"/>
    </row>
    <row r="24" spans="1:8">
      <c r="A24" s="85">
        <v>9</v>
      </c>
      <c r="B24" s="87">
        <v>44138</v>
      </c>
      <c r="C24" s="62" t="s">
        <v>25</v>
      </c>
      <c r="D24" s="86">
        <v>25000</v>
      </c>
      <c r="E24" s="62" t="s">
        <v>264</v>
      </c>
      <c r="F24" s="53">
        <v>188</v>
      </c>
      <c r="G24" s="53" t="s">
        <v>76</v>
      </c>
      <c r="H24" s="53"/>
    </row>
    <row r="25" spans="1:8">
      <c r="A25" s="85">
        <v>18</v>
      </c>
      <c r="B25" s="87">
        <v>44139</v>
      </c>
      <c r="C25" s="62" t="s">
        <v>25</v>
      </c>
      <c r="D25" s="86">
        <v>17781.7</v>
      </c>
      <c r="E25" s="62" t="s">
        <v>264</v>
      </c>
      <c r="F25" s="53">
        <v>133</v>
      </c>
      <c r="G25" s="53" t="s">
        <v>76</v>
      </c>
      <c r="H25" s="53"/>
    </row>
    <row r="26" spans="1:8">
      <c r="A26" s="85">
        <v>28</v>
      </c>
      <c r="B26" s="87">
        <v>44144</v>
      </c>
      <c r="C26" s="62" t="s">
        <v>25</v>
      </c>
      <c r="D26" s="86">
        <v>130</v>
      </c>
      <c r="E26" s="62" t="s">
        <v>264</v>
      </c>
      <c r="F26" s="53">
        <v>1</v>
      </c>
      <c r="G26" s="53" t="s">
        <v>76</v>
      </c>
      <c r="H26" s="53"/>
    </row>
    <row r="27" spans="1:8">
      <c r="A27" s="85">
        <v>50</v>
      </c>
      <c r="B27" s="87">
        <v>44155</v>
      </c>
      <c r="C27" s="62" t="s">
        <v>25</v>
      </c>
      <c r="D27" s="86">
        <v>260</v>
      </c>
      <c r="E27" s="62" t="s">
        <v>264</v>
      </c>
      <c r="F27" s="53">
        <v>2</v>
      </c>
      <c r="G27" s="53" t="s">
        <v>76</v>
      </c>
      <c r="H27" s="53"/>
    </row>
    <row r="28" spans="1:8">
      <c r="A28" s="85">
        <v>69</v>
      </c>
      <c r="B28" s="87">
        <v>44159</v>
      </c>
      <c r="C28" s="62" t="s">
        <v>25</v>
      </c>
      <c r="D28" s="86">
        <v>18595.8</v>
      </c>
      <c r="E28" s="62" t="s">
        <v>264</v>
      </c>
      <c r="F28" s="53">
        <v>139</v>
      </c>
      <c r="G28" s="53" t="s">
        <v>76</v>
      </c>
      <c r="H28" s="53"/>
    </row>
    <row r="29" spans="1:8">
      <c r="A29" s="85">
        <v>1</v>
      </c>
      <c r="B29" s="87">
        <v>44136</v>
      </c>
      <c r="C29" s="62" t="s">
        <v>24</v>
      </c>
      <c r="D29" s="86">
        <v>20150</v>
      </c>
      <c r="E29" s="62" t="s">
        <v>264</v>
      </c>
      <c r="F29" s="53">
        <v>150</v>
      </c>
      <c r="G29" s="53" t="s">
        <v>76</v>
      </c>
      <c r="H29" s="53"/>
    </row>
    <row r="30" spans="1:8">
      <c r="A30" s="85">
        <v>14</v>
      </c>
      <c r="B30" s="87">
        <v>44138</v>
      </c>
      <c r="C30" s="62" t="s">
        <v>24</v>
      </c>
      <c r="D30" s="86">
        <v>25000</v>
      </c>
      <c r="E30" s="62" t="s">
        <v>264</v>
      </c>
      <c r="F30" s="53">
        <v>188</v>
      </c>
      <c r="G30" s="53" t="s">
        <v>76</v>
      </c>
      <c r="H30" s="53"/>
    </row>
    <row r="31" spans="1:8">
      <c r="A31" s="85">
        <v>25</v>
      </c>
      <c r="B31" s="87">
        <v>44142</v>
      </c>
      <c r="C31" s="62" t="s">
        <v>24</v>
      </c>
      <c r="D31" s="86">
        <v>10000</v>
      </c>
      <c r="E31" s="62" t="s">
        <v>264</v>
      </c>
      <c r="F31" s="53">
        <v>75</v>
      </c>
      <c r="G31" s="53" t="s">
        <v>76</v>
      </c>
      <c r="H31" s="53"/>
    </row>
    <row r="32" spans="1:8">
      <c r="A32" s="85">
        <v>31</v>
      </c>
      <c r="B32" s="87">
        <v>44144</v>
      </c>
      <c r="C32" s="62" t="s">
        <v>24</v>
      </c>
      <c r="D32" s="86">
        <v>520</v>
      </c>
      <c r="E32" s="62" t="s">
        <v>264</v>
      </c>
      <c r="F32" s="53">
        <v>4</v>
      </c>
      <c r="G32" s="53" t="s">
        <v>76</v>
      </c>
      <c r="H32" s="53"/>
    </row>
    <row r="33" spans="1:8">
      <c r="A33" s="85">
        <v>37</v>
      </c>
      <c r="B33" s="87">
        <v>44148</v>
      </c>
      <c r="C33" s="62" t="s">
        <v>24</v>
      </c>
      <c r="D33" s="86">
        <v>28000</v>
      </c>
      <c r="E33" s="62" t="s">
        <v>264</v>
      </c>
      <c r="F33" s="53">
        <v>210</v>
      </c>
      <c r="G33" s="53" t="s">
        <v>76</v>
      </c>
      <c r="H33" s="53"/>
    </row>
    <row r="34" spans="1:8">
      <c r="A34" s="85">
        <v>48</v>
      </c>
      <c r="B34" s="87">
        <v>44155</v>
      </c>
      <c r="C34" s="62" t="s">
        <v>24</v>
      </c>
      <c r="D34" s="86">
        <v>1040</v>
      </c>
      <c r="E34" s="62" t="s">
        <v>264</v>
      </c>
      <c r="F34" s="53">
        <v>7</v>
      </c>
      <c r="G34" s="53" t="s">
        <v>76</v>
      </c>
      <c r="H34" s="53"/>
    </row>
    <row r="35" spans="1:8">
      <c r="A35" s="85">
        <v>62</v>
      </c>
      <c r="B35" s="87">
        <v>44158</v>
      </c>
      <c r="C35" s="62" t="s">
        <v>24</v>
      </c>
      <c r="D35" s="86">
        <v>50000</v>
      </c>
      <c r="E35" s="62" t="s">
        <v>264</v>
      </c>
      <c r="F35" s="53">
        <v>375</v>
      </c>
      <c r="G35" s="53" t="s">
        <v>76</v>
      </c>
      <c r="H35" s="53"/>
    </row>
    <row r="36" spans="1:8">
      <c r="A36" s="85">
        <v>81</v>
      </c>
      <c r="B36" s="87">
        <v>44163</v>
      </c>
      <c r="C36" s="62" t="s">
        <v>24</v>
      </c>
      <c r="D36" s="86">
        <v>15000</v>
      </c>
      <c r="E36" s="62" t="s">
        <v>264</v>
      </c>
      <c r="F36" s="53">
        <v>113</v>
      </c>
      <c r="G36" s="53" t="s">
        <v>76</v>
      </c>
      <c r="H36" s="53"/>
    </row>
    <row r="37" spans="1:8">
      <c r="A37" s="85">
        <v>10</v>
      </c>
      <c r="B37" s="87">
        <v>44138</v>
      </c>
      <c r="C37" s="62" t="s">
        <v>66</v>
      </c>
      <c r="D37" s="86">
        <v>3000</v>
      </c>
      <c r="E37" s="62" t="s">
        <v>264</v>
      </c>
      <c r="F37" s="53">
        <v>23</v>
      </c>
      <c r="G37" s="53" t="s">
        <v>76</v>
      </c>
      <c r="H37" s="53"/>
    </row>
    <row r="38" spans="1:8">
      <c r="A38" s="85">
        <v>13</v>
      </c>
      <c r="B38" s="87">
        <v>44138</v>
      </c>
      <c r="C38" s="62" t="s">
        <v>176</v>
      </c>
      <c r="D38" s="86">
        <v>3000</v>
      </c>
      <c r="E38" s="62" t="s">
        <v>264</v>
      </c>
      <c r="F38" s="53">
        <v>23</v>
      </c>
      <c r="G38" s="53" t="s">
        <v>76</v>
      </c>
      <c r="H38" s="53"/>
    </row>
    <row r="39" spans="1:8">
      <c r="A39" s="85">
        <v>24</v>
      </c>
      <c r="B39" s="87">
        <v>44142</v>
      </c>
      <c r="C39" s="62" t="s">
        <v>176</v>
      </c>
      <c r="D39" s="86">
        <v>10000</v>
      </c>
      <c r="E39" s="62" t="s">
        <v>264</v>
      </c>
      <c r="F39" s="53">
        <v>75</v>
      </c>
      <c r="G39" s="53" t="s">
        <v>76</v>
      </c>
      <c r="H39" s="53"/>
    </row>
    <row r="40" spans="1:8">
      <c r="A40" s="85">
        <v>38</v>
      </c>
      <c r="B40" s="87">
        <v>44148</v>
      </c>
      <c r="C40" s="62" t="s">
        <v>176</v>
      </c>
      <c r="D40" s="86">
        <v>3000</v>
      </c>
      <c r="E40" s="62" t="s">
        <v>264</v>
      </c>
      <c r="F40" s="53">
        <v>23</v>
      </c>
      <c r="G40" s="53" t="s">
        <v>76</v>
      </c>
      <c r="H40" s="53"/>
    </row>
    <row r="41" spans="1:8">
      <c r="A41" s="85">
        <v>64</v>
      </c>
      <c r="B41" s="87">
        <v>44158</v>
      </c>
      <c r="C41" s="62" t="s">
        <v>176</v>
      </c>
      <c r="D41" s="86">
        <v>3000</v>
      </c>
      <c r="E41" s="62" t="s">
        <v>264</v>
      </c>
      <c r="F41" s="53">
        <v>23</v>
      </c>
      <c r="G41" s="53" t="s">
        <v>76</v>
      </c>
      <c r="H41" s="53"/>
    </row>
    <row r="42" spans="1:8">
      <c r="A42" s="85">
        <v>12</v>
      </c>
      <c r="B42" s="87">
        <v>44138</v>
      </c>
      <c r="C42" s="62" t="s">
        <v>22</v>
      </c>
      <c r="D42" s="86">
        <v>5000</v>
      </c>
      <c r="E42" s="62" t="s">
        <v>264</v>
      </c>
      <c r="F42" s="53">
        <v>38</v>
      </c>
      <c r="G42" s="53" t="s">
        <v>76</v>
      </c>
      <c r="H42" s="53"/>
    </row>
    <row r="43" spans="1:8">
      <c r="A43" s="85">
        <v>29</v>
      </c>
      <c r="B43" s="87">
        <v>44144</v>
      </c>
      <c r="C43" s="62" t="s">
        <v>22</v>
      </c>
      <c r="D43" s="86">
        <v>260</v>
      </c>
      <c r="E43" s="62" t="s">
        <v>264</v>
      </c>
      <c r="F43" s="53">
        <v>2</v>
      </c>
      <c r="G43" s="53" t="s">
        <v>76</v>
      </c>
      <c r="H43" s="53"/>
    </row>
    <row r="44" spans="1:8">
      <c r="A44" s="85">
        <v>39</v>
      </c>
      <c r="B44" s="87">
        <v>44148</v>
      </c>
      <c r="C44" s="62" t="s">
        <v>22</v>
      </c>
      <c r="D44" s="86">
        <v>25000</v>
      </c>
      <c r="E44" s="62" t="s">
        <v>264</v>
      </c>
      <c r="F44" s="53">
        <v>188</v>
      </c>
      <c r="G44" s="53" t="s">
        <v>76</v>
      </c>
      <c r="H44" s="53"/>
    </row>
    <row r="45" spans="1:8">
      <c r="A45" s="85">
        <v>49</v>
      </c>
      <c r="B45" s="87">
        <v>44155</v>
      </c>
      <c r="C45" s="62" t="s">
        <v>22</v>
      </c>
      <c r="D45" s="86">
        <v>520</v>
      </c>
      <c r="E45" s="62" t="s">
        <v>264</v>
      </c>
      <c r="F45" s="53">
        <v>4</v>
      </c>
      <c r="G45" s="53" t="s">
        <v>76</v>
      </c>
      <c r="H45" s="53"/>
    </row>
    <row r="46" spans="1:8">
      <c r="A46" s="85">
        <v>63</v>
      </c>
      <c r="B46" s="87">
        <v>44158</v>
      </c>
      <c r="C46" s="62" t="s">
        <v>22</v>
      </c>
      <c r="D46" s="86">
        <v>15000</v>
      </c>
      <c r="E46" s="62" t="s">
        <v>264</v>
      </c>
      <c r="F46" s="53">
        <v>112</v>
      </c>
      <c r="G46" s="53" t="s">
        <v>76</v>
      </c>
      <c r="H46" s="53"/>
    </row>
    <row r="47" spans="1:8">
      <c r="A47" s="85">
        <v>80</v>
      </c>
      <c r="B47" s="87">
        <v>44163</v>
      </c>
      <c r="C47" s="62" t="s">
        <v>22</v>
      </c>
      <c r="D47" s="86">
        <v>15000</v>
      </c>
      <c r="E47" s="62" t="s">
        <v>264</v>
      </c>
      <c r="F47" s="53">
        <v>113</v>
      </c>
      <c r="G47" s="53" t="s">
        <v>76</v>
      </c>
      <c r="H47" s="53"/>
    </row>
    <row r="48" spans="1:8">
      <c r="A48" s="85">
        <v>15</v>
      </c>
      <c r="B48" s="87">
        <v>44138</v>
      </c>
      <c r="C48" s="62" t="s">
        <v>13</v>
      </c>
      <c r="D48" s="86">
        <v>25000</v>
      </c>
      <c r="E48" s="62" t="s">
        <v>264</v>
      </c>
      <c r="F48" s="53">
        <v>188</v>
      </c>
      <c r="G48" s="53" t="s">
        <v>76</v>
      </c>
      <c r="H48" s="53"/>
    </row>
    <row r="49" spans="1:8">
      <c r="A49" s="85">
        <v>23</v>
      </c>
      <c r="B49" s="87">
        <v>44142</v>
      </c>
      <c r="C49" s="62" t="s">
        <v>13</v>
      </c>
      <c r="D49" s="86">
        <v>5000</v>
      </c>
      <c r="E49" s="62" t="s">
        <v>264</v>
      </c>
      <c r="F49" s="53">
        <v>38</v>
      </c>
      <c r="G49" s="53" t="s">
        <v>76</v>
      </c>
      <c r="H49" s="53"/>
    </row>
    <row r="50" spans="1:8">
      <c r="A50" s="85">
        <v>79</v>
      </c>
      <c r="B50" s="87">
        <v>44163</v>
      </c>
      <c r="C50" s="62" t="s">
        <v>13</v>
      </c>
      <c r="D50" s="86">
        <v>10000</v>
      </c>
      <c r="E50" s="62" t="s">
        <v>264</v>
      </c>
      <c r="F50" s="53">
        <v>75</v>
      </c>
      <c r="G50" s="53" t="s">
        <v>76</v>
      </c>
      <c r="H50" s="53"/>
    </row>
    <row r="51" spans="1:8">
      <c r="A51" s="85">
        <v>32</v>
      </c>
      <c r="B51" s="87">
        <v>44144</v>
      </c>
      <c r="C51" s="62" t="s">
        <v>170</v>
      </c>
      <c r="D51" s="86">
        <v>20408.8</v>
      </c>
      <c r="E51" s="62" t="s">
        <v>264</v>
      </c>
      <c r="F51" s="53">
        <v>153</v>
      </c>
      <c r="G51" s="53" t="s">
        <v>76</v>
      </c>
      <c r="H51" s="53"/>
    </row>
    <row r="52" spans="1:8">
      <c r="A52" s="85">
        <v>11</v>
      </c>
      <c r="B52" s="87">
        <v>44138</v>
      </c>
      <c r="C52" s="62" t="s">
        <v>171</v>
      </c>
      <c r="D52" s="86">
        <v>25000</v>
      </c>
      <c r="E52" s="62" t="s">
        <v>264</v>
      </c>
      <c r="F52" s="53">
        <v>188</v>
      </c>
      <c r="G52" s="53" t="s">
        <v>76</v>
      </c>
      <c r="H52" s="53"/>
    </row>
    <row r="53" spans="1:8">
      <c r="A53" s="85">
        <v>17</v>
      </c>
      <c r="B53" s="87">
        <v>44139</v>
      </c>
      <c r="C53" s="62" t="s">
        <v>171</v>
      </c>
      <c r="D53" s="86">
        <v>5900</v>
      </c>
      <c r="E53" s="62" t="s">
        <v>264</v>
      </c>
      <c r="F53" s="53">
        <v>44</v>
      </c>
      <c r="G53" s="53" t="s">
        <v>76</v>
      </c>
      <c r="H53" s="53"/>
    </row>
    <row r="54" spans="1:8">
      <c r="A54" s="85">
        <v>33</v>
      </c>
      <c r="B54" s="87">
        <v>44145</v>
      </c>
      <c r="C54" s="62" t="s">
        <v>171</v>
      </c>
      <c r="D54" s="86">
        <v>5254</v>
      </c>
      <c r="E54" s="62" t="s">
        <v>264</v>
      </c>
      <c r="F54" s="53">
        <v>39</v>
      </c>
      <c r="G54" s="53" t="s">
        <v>76</v>
      </c>
      <c r="H54" s="53"/>
    </row>
    <row r="55" spans="1:8">
      <c r="A55" s="85">
        <v>68</v>
      </c>
      <c r="B55" s="87">
        <v>44159</v>
      </c>
      <c r="C55" s="62" t="s">
        <v>171</v>
      </c>
      <c r="D55" s="86">
        <v>8935</v>
      </c>
      <c r="E55" s="62" t="s">
        <v>264</v>
      </c>
      <c r="F55" s="53">
        <v>67</v>
      </c>
      <c r="G55" s="53" t="s">
        <v>76</v>
      </c>
      <c r="H55" s="53"/>
    </row>
    <row r="56" spans="1:8">
      <c r="A56" s="85">
        <v>78</v>
      </c>
      <c r="B56" s="87">
        <v>44163</v>
      </c>
      <c r="C56" s="62" t="s">
        <v>171</v>
      </c>
      <c r="D56" s="86">
        <v>15000</v>
      </c>
      <c r="E56" s="62" t="s">
        <v>264</v>
      </c>
      <c r="F56" s="53">
        <v>113</v>
      </c>
      <c r="G56" s="53" t="s">
        <v>76</v>
      </c>
      <c r="H56" s="53"/>
    </row>
    <row r="57" spans="1:8">
      <c r="A57" s="85">
        <v>6</v>
      </c>
      <c r="B57" s="87">
        <v>44138</v>
      </c>
      <c r="C57" s="62" t="s">
        <v>19</v>
      </c>
      <c r="D57" s="86">
        <v>1687</v>
      </c>
      <c r="E57" s="62" t="s">
        <v>264</v>
      </c>
      <c r="F57" s="53">
        <v>13</v>
      </c>
      <c r="G57" s="53" t="s">
        <v>76</v>
      </c>
      <c r="H57" s="53"/>
    </row>
    <row r="58" spans="1:8">
      <c r="A58" s="85">
        <v>21</v>
      </c>
      <c r="B58" s="87">
        <v>44142</v>
      </c>
      <c r="C58" s="62" t="s">
        <v>19</v>
      </c>
      <c r="D58" s="86">
        <v>3825</v>
      </c>
      <c r="E58" s="62" t="s">
        <v>264</v>
      </c>
      <c r="F58" s="53">
        <v>29</v>
      </c>
      <c r="G58" s="53" t="s">
        <v>76</v>
      </c>
      <c r="H58" s="53"/>
    </row>
    <row r="59" spans="1:8">
      <c r="A59" s="85">
        <v>22</v>
      </c>
      <c r="B59" s="87">
        <v>44142</v>
      </c>
      <c r="C59" s="62" t="s">
        <v>19</v>
      </c>
      <c r="D59" s="86">
        <v>4160</v>
      </c>
      <c r="E59" s="62" t="s">
        <v>264</v>
      </c>
      <c r="F59" s="53">
        <v>31</v>
      </c>
      <c r="G59" s="53" t="s">
        <v>76</v>
      </c>
      <c r="H59" s="53"/>
    </row>
    <row r="60" spans="1:8">
      <c r="A60" s="85">
        <v>43</v>
      </c>
      <c r="B60" s="87">
        <v>44148</v>
      </c>
      <c r="C60" s="62" t="s">
        <v>19</v>
      </c>
      <c r="D60" s="86">
        <v>2920</v>
      </c>
      <c r="E60" s="62" t="s">
        <v>264</v>
      </c>
      <c r="F60" s="53">
        <v>22</v>
      </c>
      <c r="G60" s="53" t="s">
        <v>76</v>
      </c>
      <c r="H60" s="53"/>
    </row>
    <row r="61" spans="1:8">
      <c r="A61" s="85">
        <v>45</v>
      </c>
      <c r="B61" s="87">
        <v>44148</v>
      </c>
      <c r="C61" s="62" t="s">
        <v>19</v>
      </c>
      <c r="D61" s="86">
        <v>6800</v>
      </c>
      <c r="E61" s="62" t="s">
        <v>264</v>
      </c>
      <c r="F61" s="53">
        <v>51</v>
      </c>
      <c r="G61" s="53" t="s">
        <v>76</v>
      </c>
      <c r="H61" s="53"/>
    </row>
    <row r="62" spans="1:8">
      <c r="A62" s="85">
        <v>58</v>
      </c>
      <c r="B62" s="87">
        <v>44158</v>
      </c>
      <c r="C62" s="62" t="s">
        <v>19</v>
      </c>
      <c r="D62" s="86">
        <v>7930</v>
      </c>
      <c r="E62" s="62" t="s">
        <v>264</v>
      </c>
      <c r="F62" s="53">
        <v>59</v>
      </c>
      <c r="G62" s="53" t="s">
        <v>76</v>
      </c>
      <c r="H62" s="53"/>
    </row>
    <row r="63" spans="1:8">
      <c r="A63" s="85">
        <v>59</v>
      </c>
      <c r="B63" s="87">
        <v>44158</v>
      </c>
      <c r="C63" s="62" t="s">
        <v>19</v>
      </c>
      <c r="D63" s="86">
        <v>1800</v>
      </c>
      <c r="E63" s="62" t="s">
        <v>264</v>
      </c>
      <c r="F63" s="53">
        <v>14</v>
      </c>
      <c r="G63" s="53" t="s">
        <v>76</v>
      </c>
      <c r="H63" s="53"/>
    </row>
    <row r="64" spans="1:8">
      <c r="A64" s="85">
        <v>71</v>
      </c>
      <c r="B64" s="87">
        <v>44163</v>
      </c>
      <c r="C64" s="62" t="s">
        <v>19</v>
      </c>
      <c r="D64" s="86">
        <v>3600</v>
      </c>
      <c r="E64" s="62" t="s">
        <v>264</v>
      </c>
      <c r="F64" s="53">
        <v>27</v>
      </c>
      <c r="G64" s="53" t="s">
        <v>76</v>
      </c>
      <c r="H64" s="53"/>
    </row>
    <row r="65" spans="1:8">
      <c r="A65" s="85">
        <v>72</v>
      </c>
      <c r="B65" s="87">
        <v>44163</v>
      </c>
      <c r="C65" s="62" t="s">
        <v>19</v>
      </c>
      <c r="D65" s="86">
        <v>9360</v>
      </c>
      <c r="E65" s="62" t="s">
        <v>264</v>
      </c>
      <c r="F65" s="53">
        <v>70</v>
      </c>
      <c r="G65" s="53" t="s">
        <v>76</v>
      </c>
      <c r="H65" s="53"/>
    </row>
    <row r="66" spans="1:8">
      <c r="A66" s="85">
        <v>35</v>
      </c>
      <c r="B66" s="87">
        <v>44148</v>
      </c>
      <c r="C66" s="62" t="s">
        <v>185</v>
      </c>
      <c r="D66" s="86">
        <v>3500</v>
      </c>
      <c r="E66" s="62" t="s">
        <v>264</v>
      </c>
      <c r="F66" s="53">
        <v>26</v>
      </c>
      <c r="G66" s="53" t="s">
        <v>76</v>
      </c>
      <c r="H66" s="53"/>
    </row>
    <row r="67" spans="1:8">
      <c r="A67" s="85">
        <v>40</v>
      </c>
      <c r="B67" s="87">
        <v>44148</v>
      </c>
      <c r="C67" s="62" t="s">
        <v>185</v>
      </c>
      <c r="D67" s="86">
        <v>3150</v>
      </c>
      <c r="E67" s="62" t="s">
        <v>264</v>
      </c>
      <c r="F67" s="53">
        <v>24</v>
      </c>
      <c r="G67" s="53" t="s">
        <v>76</v>
      </c>
      <c r="H67" s="53"/>
    </row>
    <row r="68" spans="1:8">
      <c r="A68" s="85">
        <v>53</v>
      </c>
      <c r="B68" s="87">
        <v>44158</v>
      </c>
      <c r="C68" s="62" t="s">
        <v>185</v>
      </c>
      <c r="D68" s="86">
        <v>2250</v>
      </c>
      <c r="E68" s="62" t="s">
        <v>264</v>
      </c>
      <c r="F68" s="53">
        <v>17</v>
      </c>
      <c r="G68" s="53" t="s">
        <v>76</v>
      </c>
      <c r="H68" s="53"/>
    </row>
    <row r="69" spans="1:8">
      <c r="A69" s="85">
        <v>76</v>
      </c>
      <c r="B69" s="87">
        <v>44163</v>
      </c>
      <c r="C69" s="62" t="s">
        <v>185</v>
      </c>
      <c r="D69" s="86">
        <v>3500</v>
      </c>
      <c r="E69" s="62" t="s">
        <v>264</v>
      </c>
      <c r="F69" s="53">
        <v>26</v>
      </c>
      <c r="G69" s="53" t="s">
        <v>76</v>
      </c>
      <c r="H69" s="53"/>
    </row>
    <row r="70" spans="1:8">
      <c r="A70" s="85">
        <v>2</v>
      </c>
      <c r="B70" s="87">
        <v>44138</v>
      </c>
      <c r="C70" s="62" t="s">
        <v>60</v>
      </c>
      <c r="D70" s="86">
        <v>850</v>
      </c>
      <c r="E70" s="62" t="s">
        <v>264</v>
      </c>
      <c r="F70" s="53">
        <v>6</v>
      </c>
      <c r="G70" s="53" t="s">
        <v>76</v>
      </c>
      <c r="H70" s="53"/>
    </row>
    <row r="71" spans="1:8">
      <c r="A71" s="85">
        <v>34</v>
      </c>
      <c r="B71" s="87">
        <v>44148</v>
      </c>
      <c r="C71" s="62" t="s">
        <v>60</v>
      </c>
      <c r="D71" s="86">
        <v>1450</v>
      </c>
      <c r="E71" s="62" t="s">
        <v>264</v>
      </c>
      <c r="F71" s="53">
        <v>11</v>
      </c>
      <c r="G71" s="53" t="s">
        <v>76</v>
      </c>
      <c r="H71" s="53"/>
    </row>
    <row r="72" spans="1:8">
      <c r="A72" s="85">
        <v>47</v>
      </c>
      <c r="B72" s="87">
        <v>44148</v>
      </c>
      <c r="C72" s="62" t="s">
        <v>60</v>
      </c>
      <c r="D72" s="86">
        <v>2300</v>
      </c>
      <c r="E72" s="62" t="s">
        <v>264</v>
      </c>
      <c r="F72" s="53">
        <v>17</v>
      </c>
      <c r="G72" s="53" t="s">
        <v>76</v>
      </c>
      <c r="H72" s="53"/>
    </row>
    <row r="73" spans="1:8">
      <c r="A73" s="85">
        <v>57</v>
      </c>
      <c r="B73" s="87">
        <v>44158</v>
      </c>
      <c r="C73" s="62" t="s">
        <v>60</v>
      </c>
      <c r="D73" s="86">
        <v>2200</v>
      </c>
      <c r="E73" s="62" t="s">
        <v>264</v>
      </c>
      <c r="F73" s="53">
        <v>17</v>
      </c>
      <c r="G73" s="53" t="s">
        <v>76</v>
      </c>
      <c r="H73" s="53"/>
    </row>
    <row r="74" spans="1:8">
      <c r="A74" s="85">
        <v>66</v>
      </c>
      <c r="B74" s="87">
        <v>44158</v>
      </c>
      <c r="C74" s="62" t="s">
        <v>60</v>
      </c>
      <c r="D74" s="86">
        <v>1450</v>
      </c>
      <c r="E74" s="62" t="s">
        <v>264</v>
      </c>
      <c r="F74" s="53">
        <v>11</v>
      </c>
      <c r="G74" s="53" t="s">
        <v>76</v>
      </c>
      <c r="H74" s="53"/>
    </row>
    <row r="75" spans="1:8">
      <c r="A75" s="85">
        <v>70</v>
      </c>
      <c r="B75" s="87">
        <v>44163</v>
      </c>
      <c r="C75" s="62" t="s">
        <v>60</v>
      </c>
      <c r="D75" s="86">
        <v>2500</v>
      </c>
      <c r="E75" s="62" t="s">
        <v>264</v>
      </c>
      <c r="F75" s="53">
        <v>19</v>
      </c>
      <c r="G75" s="53" t="s">
        <v>76</v>
      </c>
      <c r="H75" s="53"/>
    </row>
    <row r="76" spans="1:8">
      <c r="A76" s="85">
        <v>3</v>
      </c>
      <c r="B76" s="87">
        <v>44138</v>
      </c>
      <c r="C76" s="62" t="s">
        <v>62</v>
      </c>
      <c r="D76" s="86">
        <v>1000</v>
      </c>
      <c r="E76" s="62" t="s">
        <v>264</v>
      </c>
      <c r="F76" s="53">
        <v>8</v>
      </c>
      <c r="G76" s="53" t="s">
        <v>76</v>
      </c>
      <c r="H76" s="53"/>
    </row>
    <row r="77" spans="1:8">
      <c r="A77" s="85">
        <v>46</v>
      </c>
      <c r="B77" s="87">
        <v>44148</v>
      </c>
      <c r="C77" s="62" t="s">
        <v>62</v>
      </c>
      <c r="D77" s="86">
        <v>2500</v>
      </c>
      <c r="E77" s="62" t="s">
        <v>264</v>
      </c>
      <c r="F77" s="53">
        <v>19</v>
      </c>
      <c r="G77" s="53" t="s">
        <v>76</v>
      </c>
      <c r="H77" s="53"/>
    </row>
    <row r="78" spans="1:8">
      <c r="A78" s="85">
        <v>4</v>
      </c>
      <c r="B78" s="87">
        <v>44138</v>
      </c>
      <c r="C78" s="62" t="s">
        <v>149</v>
      </c>
      <c r="D78" s="86">
        <v>3000</v>
      </c>
      <c r="E78" s="62" t="s">
        <v>264</v>
      </c>
      <c r="F78" s="53">
        <v>23</v>
      </c>
      <c r="G78" s="53" t="s">
        <v>76</v>
      </c>
      <c r="H78" s="53"/>
    </row>
    <row r="79" spans="1:8">
      <c r="A79" s="85">
        <v>5</v>
      </c>
      <c r="B79" s="87">
        <v>44138</v>
      </c>
      <c r="C79" s="62" t="s">
        <v>174</v>
      </c>
      <c r="D79" s="86">
        <v>3300</v>
      </c>
      <c r="E79" s="62" t="s">
        <v>264</v>
      </c>
      <c r="F79" s="53">
        <v>25</v>
      </c>
      <c r="G79" s="53" t="s">
        <v>76</v>
      </c>
      <c r="H79" s="53"/>
    </row>
    <row r="80" spans="1:8">
      <c r="A80" s="85">
        <v>26</v>
      </c>
      <c r="B80" s="87">
        <v>44142</v>
      </c>
      <c r="C80" s="62" t="s">
        <v>174</v>
      </c>
      <c r="D80" s="86">
        <v>5600</v>
      </c>
      <c r="E80" s="62" t="s">
        <v>264</v>
      </c>
      <c r="F80" s="53">
        <v>42</v>
      </c>
      <c r="G80" s="53" t="s">
        <v>76</v>
      </c>
      <c r="H80" s="53"/>
    </row>
    <row r="81" spans="1:8">
      <c r="A81" s="85">
        <v>7</v>
      </c>
      <c r="B81" s="87">
        <v>44138</v>
      </c>
      <c r="C81" s="62" t="s">
        <v>14</v>
      </c>
      <c r="D81" s="86">
        <v>2000</v>
      </c>
      <c r="E81" s="62" t="s">
        <v>264</v>
      </c>
      <c r="F81" s="53">
        <v>15</v>
      </c>
      <c r="G81" s="53" t="s">
        <v>76</v>
      </c>
      <c r="H81" s="53"/>
    </row>
    <row r="82" spans="1:8">
      <c r="A82" s="85">
        <v>41</v>
      </c>
      <c r="B82" s="87">
        <v>44148</v>
      </c>
      <c r="C82" s="62" t="s">
        <v>14</v>
      </c>
      <c r="D82" s="86">
        <v>2437</v>
      </c>
      <c r="E82" s="62" t="s">
        <v>264</v>
      </c>
      <c r="F82" s="53">
        <v>18</v>
      </c>
      <c r="G82" s="53" t="s">
        <v>76</v>
      </c>
      <c r="H82" s="53"/>
    </row>
    <row r="83" spans="1:8">
      <c r="A83" s="85">
        <v>54</v>
      </c>
      <c r="B83" s="87">
        <v>44158</v>
      </c>
      <c r="C83" s="62" t="s">
        <v>14</v>
      </c>
      <c r="D83" s="86">
        <v>2325</v>
      </c>
      <c r="E83" s="62" t="s">
        <v>264</v>
      </c>
      <c r="F83" s="53">
        <v>17</v>
      </c>
      <c r="G83" s="53" t="s">
        <v>76</v>
      </c>
      <c r="H83" s="53"/>
    </row>
    <row r="84" spans="1:8">
      <c r="A84" s="85">
        <v>75</v>
      </c>
      <c r="B84" s="87">
        <v>44163</v>
      </c>
      <c r="C84" s="62" t="s">
        <v>14</v>
      </c>
      <c r="D84" s="86">
        <v>950</v>
      </c>
      <c r="E84" s="62" t="s">
        <v>264</v>
      </c>
      <c r="F84" s="53">
        <v>7</v>
      </c>
      <c r="G84" s="53" t="s">
        <v>76</v>
      </c>
      <c r="H84" s="53"/>
    </row>
    <row r="85" spans="1:8">
      <c r="A85" s="85">
        <v>8</v>
      </c>
      <c r="B85" s="87">
        <v>44138</v>
      </c>
      <c r="C85" s="62" t="s">
        <v>18</v>
      </c>
      <c r="D85" s="86">
        <v>4537</v>
      </c>
      <c r="E85" s="62" t="s">
        <v>264</v>
      </c>
      <c r="F85" s="53">
        <v>34</v>
      </c>
      <c r="G85" s="53" t="s">
        <v>76</v>
      </c>
      <c r="H85" s="53"/>
    </row>
    <row r="86" spans="1:8">
      <c r="A86" s="85">
        <v>20</v>
      </c>
      <c r="B86" s="87">
        <v>44142</v>
      </c>
      <c r="C86" s="62" t="s">
        <v>18</v>
      </c>
      <c r="D86" s="86">
        <v>3987</v>
      </c>
      <c r="E86" s="62" t="s">
        <v>264</v>
      </c>
      <c r="F86" s="53">
        <v>30</v>
      </c>
      <c r="G86" s="53" t="s">
        <v>76</v>
      </c>
      <c r="H86" s="53"/>
    </row>
    <row r="87" spans="1:8">
      <c r="A87" s="85">
        <v>42</v>
      </c>
      <c r="B87" s="87">
        <v>44148</v>
      </c>
      <c r="C87" s="62" t="s">
        <v>18</v>
      </c>
      <c r="D87" s="86">
        <v>4500</v>
      </c>
      <c r="E87" s="62" t="s">
        <v>264</v>
      </c>
      <c r="F87" s="53">
        <v>34</v>
      </c>
      <c r="G87" s="53" t="s">
        <v>76</v>
      </c>
      <c r="H87" s="53"/>
    </row>
    <row r="88" spans="1:8">
      <c r="A88" s="85">
        <v>55</v>
      </c>
      <c r="B88" s="87">
        <v>44158</v>
      </c>
      <c r="C88" s="62" t="s">
        <v>18</v>
      </c>
      <c r="D88" s="86">
        <v>3437</v>
      </c>
      <c r="E88" s="62" t="s">
        <v>264</v>
      </c>
      <c r="F88" s="53">
        <v>26</v>
      </c>
      <c r="G88" s="53" t="s">
        <v>76</v>
      </c>
      <c r="H88" s="53"/>
    </row>
    <row r="89" spans="1:8">
      <c r="A89" s="85">
        <v>73</v>
      </c>
      <c r="B89" s="87">
        <v>44163</v>
      </c>
      <c r="C89" s="62" t="s">
        <v>18</v>
      </c>
      <c r="D89" s="86">
        <v>3850</v>
      </c>
      <c r="E89" s="62" t="s">
        <v>264</v>
      </c>
      <c r="F89" s="53">
        <v>29</v>
      </c>
      <c r="G89" s="53" t="s">
        <v>76</v>
      </c>
      <c r="H89" s="53"/>
    </row>
    <row r="90" spans="1:8">
      <c r="A90" s="85">
        <v>44</v>
      </c>
      <c r="B90" s="87">
        <v>44148</v>
      </c>
      <c r="C90" s="62" t="s">
        <v>63</v>
      </c>
      <c r="D90" s="86">
        <v>1100</v>
      </c>
      <c r="E90" s="62" t="s">
        <v>264</v>
      </c>
      <c r="F90" s="53">
        <v>8</v>
      </c>
      <c r="G90" s="53" t="s">
        <v>76</v>
      </c>
      <c r="H90" s="53"/>
    </row>
    <row r="91" spans="1:8">
      <c r="A91" s="85">
        <v>56</v>
      </c>
      <c r="B91" s="87">
        <v>44158</v>
      </c>
      <c r="C91" s="62" t="s">
        <v>63</v>
      </c>
      <c r="D91" s="86">
        <v>550</v>
      </c>
      <c r="E91" s="62" t="s">
        <v>264</v>
      </c>
      <c r="F91" s="53">
        <v>4</v>
      </c>
      <c r="G91" s="53" t="s">
        <v>76</v>
      </c>
      <c r="H91" s="53"/>
    </row>
    <row r="92" spans="1:8">
      <c r="A92" s="85">
        <v>3</v>
      </c>
      <c r="B92" s="87">
        <v>44151</v>
      </c>
      <c r="C92" s="62" t="s">
        <v>163</v>
      </c>
      <c r="D92" s="53">
        <f>1980+3300</f>
        <v>5280</v>
      </c>
      <c r="E92" s="62" t="s">
        <v>259</v>
      </c>
      <c r="F92" s="53">
        <v>198</v>
      </c>
      <c r="G92" s="53" t="s">
        <v>223</v>
      </c>
      <c r="H92" s="53"/>
    </row>
    <row r="93" spans="1:8">
      <c r="A93" s="85">
        <v>2</v>
      </c>
      <c r="B93" s="87">
        <v>44146</v>
      </c>
      <c r="C93" s="62" t="s">
        <v>278</v>
      </c>
      <c r="D93" s="53">
        <v>10000</v>
      </c>
      <c r="E93" s="62" t="s">
        <v>259</v>
      </c>
      <c r="F93" s="53">
        <v>375</v>
      </c>
      <c r="G93" s="53" t="s">
        <v>223</v>
      </c>
      <c r="H93" s="53"/>
    </row>
    <row r="94" spans="1:8">
      <c r="A94" s="85">
        <v>1</v>
      </c>
      <c r="B94" s="87">
        <v>44146</v>
      </c>
      <c r="C94" s="62" t="s">
        <v>277</v>
      </c>
      <c r="D94" s="53">
        <v>3975</v>
      </c>
      <c r="E94" s="62" t="s">
        <v>259</v>
      </c>
      <c r="F94" s="53">
        <v>150</v>
      </c>
      <c r="G94" s="53" t="s">
        <v>223</v>
      </c>
      <c r="H94" s="53"/>
    </row>
    <row r="95" spans="1:8">
      <c r="A95" s="85">
        <v>4</v>
      </c>
      <c r="B95" s="87">
        <v>44151</v>
      </c>
      <c r="C95" s="62" t="s">
        <v>279</v>
      </c>
      <c r="D95" s="53">
        <f>1500+2500</f>
        <v>4000</v>
      </c>
      <c r="E95" s="62" t="s">
        <v>259</v>
      </c>
      <c r="F95" s="53">
        <v>150</v>
      </c>
      <c r="G95" s="53" t="s">
        <v>223</v>
      </c>
      <c r="H95" s="53"/>
    </row>
    <row r="96" spans="1:8">
      <c r="A96" s="85">
        <v>9</v>
      </c>
      <c r="B96" s="87">
        <v>44148</v>
      </c>
      <c r="C96" s="52" t="s">
        <v>256</v>
      </c>
      <c r="D96" s="53">
        <v>6308</v>
      </c>
      <c r="E96" s="112">
        <v>1.4999999999999999E-2</v>
      </c>
      <c r="F96" s="53">
        <v>95</v>
      </c>
      <c r="G96" s="53" t="s">
        <v>76</v>
      </c>
      <c r="H96" s="53"/>
    </row>
    <row r="97" spans="1:8">
      <c r="A97" s="85">
        <v>14</v>
      </c>
      <c r="B97" s="87">
        <v>44158</v>
      </c>
      <c r="C97" s="52" t="s">
        <v>256</v>
      </c>
      <c r="D97" s="53">
        <v>10923</v>
      </c>
      <c r="E97" s="112">
        <v>1.4999999999999999E-2</v>
      </c>
      <c r="F97" s="53">
        <v>164</v>
      </c>
      <c r="G97" s="53" t="s">
        <v>76</v>
      </c>
      <c r="H97" s="53"/>
    </row>
    <row r="98" spans="1:8">
      <c r="A98" s="85">
        <v>15</v>
      </c>
      <c r="B98" s="87">
        <v>44163</v>
      </c>
      <c r="C98" s="52" t="s">
        <v>256</v>
      </c>
      <c r="D98" s="53">
        <v>23717</v>
      </c>
      <c r="E98" s="112">
        <v>1.4999999999999999E-2</v>
      </c>
      <c r="F98" s="53">
        <v>356</v>
      </c>
      <c r="G98" s="53" t="s">
        <v>76</v>
      </c>
      <c r="H98" s="53"/>
    </row>
    <row r="99" spans="1:8">
      <c r="A99" s="85">
        <v>2</v>
      </c>
      <c r="B99" s="87">
        <v>44138</v>
      </c>
      <c r="C99" s="52" t="s">
        <v>272</v>
      </c>
      <c r="D99" s="53">
        <v>15170</v>
      </c>
      <c r="E99" s="112">
        <v>1.4999999999999999E-2</v>
      </c>
      <c r="F99" s="53">
        <v>228</v>
      </c>
      <c r="G99" s="53" t="s">
        <v>76</v>
      </c>
      <c r="H99" s="53"/>
    </row>
    <row r="100" spans="1:8">
      <c r="A100" s="85">
        <v>16</v>
      </c>
      <c r="B100" s="87">
        <v>44163</v>
      </c>
      <c r="C100" s="52" t="s">
        <v>276</v>
      </c>
      <c r="D100" s="53">
        <v>11240</v>
      </c>
      <c r="E100" s="112">
        <v>1.4999999999999999E-2</v>
      </c>
      <c r="F100" s="53">
        <v>169</v>
      </c>
      <c r="G100" s="53" t="s">
        <v>76</v>
      </c>
      <c r="H100" s="53"/>
    </row>
    <row r="101" spans="1:8">
      <c r="A101" s="85">
        <v>18</v>
      </c>
      <c r="B101" s="87">
        <v>44163</v>
      </c>
      <c r="C101" s="52" t="s">
        <v>272</v>
      </c>
      <c r="D101" s="53">
        <v>1350</v>
      </c>
      <c r="E101" s="112">
        <v>1.4999999999999999E-2</v>
      </c>
      <c r="F101" s="53">
        <v>20</v>
      </c>
      <c r="G101" s="53" t="s">
        <v>76</v>
      </c>
      <c r="H101" s="53"/>
    </row>
    <row r="102" spans="1:8">
      <c r="A102" s="85">
        <v>1</v>
      </c>
      <c r="B102" s="87">
        <v>44140</v>
      </c>
      <c r="C102" s="62" t="s">
        <v>152</v>
      </c>
      <c r="D102" s="86">
        <v>45269</v>
      </c>
      <c r="E102" s="112">
        <v>7.4999999999999997E-2</v>
      </c>
      <c r="F102" s="53">
        <v>3395</v>
      </c>
      <c r="G102" s="53" t="s">
        <v>105</v>
      </c>
      <c r="H102" s="53"/>
    </row>
    <row r="103" spans="1:8">
      <c r="A103" s="85">
        <v>5</v>
      </c>
      <c r="B103" s="87">
        <v>44151</v>
      </c>
      <c r="C103" s="62" t="s">
        <v>280</v>
      </c>
      <c r="D103" s="53">
        <f>900+1500</f>
        <v>2400</v>
      </c>
      <c r="E103" s="62" t="s">
        <v>259</v>
      </c>
      <c r="F103" s="53">
        <v>90</v>
      </c>
      <c r="G103" s="53" t="s">
        <v>223</v>
      </c>
      <c r="H103" s="53"/>
    </row>
    <row r="104" spans="1:8">
      <c r="A104" s="85">
        <v>6</v>
      </c>
      <c r="B104" s="87">
        <v>44151</v>
      </c>
      <c r="C104" s="62" t="s">
        <v>281</v>
      </c>
      <c r="D104" s="53">
        <f>900+1500</f>
        <v>2400</v>
      </c>
      <c r="E104" s="62" t="s">
        <v>259</v>
      </c>
      <c r="F104" s="53">
        <v>90</v>
      </c>
      <c r="G104" s="53" t="s">
        <v>223</v>
      </c>
      <c r="H104" s="53"/>
    </row>
    <row r="105" spans="1:8">
      <c r="A105" s="85">
        <v>19</v>
      </c>
      <c r="B105" s="87">
        <v>44142</v>
      </c>
      <c r="C105" s="62" t="s">
        <v>283</v>
      </c>
      <c r="D105" s="86">
        <v>29294</v>
      </c>
      <c r="E105" s="62" t="s">
        <v>264</v>
      </c>
      <c r="F105" s="53">
        <v>220</v>
      </c>
      <c r="G105" s="53" t="s">
        <v>76</v>
      </c>
      <c r="H105" s="53"/>
    </row>
    <row r="106" spans="1:8">
      <c r="A106" s="85">
        <v>4</v>
      </c>
      <c r="B106" s="87">
        <v>44142</v>
      </c>
      <c r="C106" s="52" t="s">
        <v>273</v>
      </c>
      <c r="D106" s="53">
        <v>10850</v>
      </c>
      <c r="E106" s="112">
        <v>1.4999999999999999E-2</v>
      </c>
      <c r="F106" s="53">
        <v>163</v>
      </c>
      <c r="G106" s="53" t="s">
        <v>76</v>
      </c>
      <c r="H106" s="53"/>
    </row>
    <row r="107" spans="1:8">
      <c r="A107" s="85">
        <v>3</v>
      </c>
      <c r="B107" s="87">
        <v>44142</v>
      </c>
      <c r="C107" s="52" t="s">
        <v>253</v>
      </c>
      <c r="D107" s="53">
        <v>11482</v>
      </c>
      <c r="E107" s="112">
        <v>1.4999999999999999E-2</v>
      </c>
      <c r="F107" s="53">
        <v>172</v>
      </c>
      <c r="G107" s="53" t="s">
        <v>76</v>
      </c>
      <c r="H107" s="53"/>
    </row>
    <row r="108" spans="1:8">
      <c r="A108" s="85">
        <v>10</v>
      </c>
      <c r="B108" s="87">
        <v>44148</v>
      </c>
      <c r="C108" s="52" t="s">
        <v>255</v>
      </c>
      <c r="D108" s="53">
        <v>31118.36</v>
      </c>
      <c r="E108" s="112">
        <v>1.4999999999999999E-2</v>
      </c>
      <c r="F108" s="53">
        <v>467</v>
      </c>
      <c r="G108" s="53" t="s">
        <v>76</v>
      </c>
      <c r="H108" s="53"/>
    </row>
    <row r="109" spans="1:8">
      <c r="A109" s="85">
        <v>9</v>
      </c>
      <c r="B109" s="87">
        <v>44154</v>
      </c>
      <c r="C109" s="62" t="s">
        <v>285</v>
      </c>
      <c r="D109" s="86">
        <v>50982.559999999998</v>
      </c>
      <c r="E109" s="112">
        <v>7.4999999999999997E-2</v>
      </c>
      <c r="F109" s="53">
        <v>3824</v>
      </c>
      <c r="G109" s="53" t="s">
        <v>105</v>
      </c>
      <c r="H109" s="53"/>
    </row>
    <row r="110" spans="1:8">
      <c r="A110" s="85">
        <v>8</v>
      </c>
      <c r="B110" s="87">
        <v>44146</v>
      </c>
      <c r="C110" s="52" t="s">
        <v>275</v>
      </c>
      <c r="D110" s="53">
        <v>10750</v>
      </c>
      <c r="E110" s="112">
        <v>1.4999999999999999E-2</v>
      </c>
      <c r="F110" s="53">
        <v>161</v>
      </c>
      <c r="G110" s="53" t="s">
        <v>76</v>
      </c>
      <c r="H110" s="53"/>
    </row>
    <row r="111" spans="1:8">
      <c r="A111" s="85">
        <v>2</v>
      </c>
      <c r="B111" s="87">
        <v>44140</v>
      </c>
      <c r="C111" s="62" t="s">
        <v>284</v>
      </c>
      <c r="D111" s="86">
        <v>22634</v>
      </c>
      <c r="E111" s="112">
        <v>7.4999999999999997E-2</v>
      </c>
      <c r="F111" s="53">
        <v>1698</v>
      </c>
      <c r="G111" s="53" t="s">
        <v>105</v>
      </c>
      <c r="H111" s="53"/>
    </row>
    <row r="112" spans="1:8">
      <c r="A112" s="85">
        <v>3</v>
      </c>
      <c r="B112" s="87">
        <v>44142</v>
      </c>
      <c r="C112" s="62" t="s">
        <v>284</v>
      </c>
      <c r="D112" s="86">
        <v>5630</v>
      </c>
      <c r="E112" s="112">
        <v>7.4999999999999997E-2</v>
      </c>
      <c r="F112" s="53">
        <v>422</v>
      </c>
      <c r="G112" s="53" t="s">
        <v>105</v>
      </c>
      <c r="H112" s="53"/>
    </row>
    <row r="113" spans="1:8">
      <c r="A113" s="85">
        <v>4</v>
      </c>
      <c r="B113" s="87">
        <v>44142</v>
      </c>
      <c r="C113" s="62" t="s">
        <v>284</v>
      </c>
      <c r="D113" s="86">
        <v>30230</v>
      </c>
      <c r="E113" s="112">
        <v>7.4999999999999997E-2</v>
      </c>
      <c r="F113" s="53">
        <v>2267</v>
      </c>
      <c r="G113" s="53" t="s">
        <v>105</v>
      </c>
      <c r="H113" s="53"/>
    </row>
    <row r="114" spans="1:8">
      <c r="A114" s="85">
        <v>5</v>
      </c>
      <c r="B114" s="87">
        <v>44142</v>
      </c>
      <c r="C114" s="62" t="s">
        <v>284</v>
      </c>
      <c r="D114" s="86">
        <v>9500</v>
      </c>
      <c r="E114" s="112">
        <v>7.4999999999999997E-2</v>
      </c>
      <c r="F114" s="53">
        <v>713</v>
      </c>
      <c r="G114" s="53" t="s">
        <v>105</v>
      </c>
      <c r="H114" s="53"/>
    </row>
    <row r="115" spans="1:8">
      <c r="A115" s="85">
        <v>6</v>
      </c>
      <c r="B115" s="87">
        <v>44142</v>
      </c>
      <c r="C115" s="62" t="s">
        <v>284</v>
      </c>
      <c r="D115" s="86">
        <v>14283.96</v>
      </c>
      <c r="E115" s="112">
        <v>7.4999999999999997E-2</v>
      </c>
      <c r="F115" s="53">
        <v>1071</v>
      </c>
      <c r="G115" s="53" t="s">
        <v>105</v>
      </c>
      <c r="H115" s="53"/>
    </row>
    <row r="116" spans="1:8">
      <c r="A116" s="85">
        <v>7</v>
      </c>
      <c r="B116" s="87">
        <v>44146</v>
      </c>
      <c r="C116" s="62" t="s">
        <v>284</v>
      </c>
      <c r="D116" s="86">
        <v>525</v>
      </c>
      <c r="E116" s="112">
        <v>7.4999999999999997E-2</v>
      </c>
      <c r="F116" s="53">
        <v>39</v>
      </c>
      <c r="G116" s="53" t="s">
        <v>105</v>
      </c>
      <c r="H116" s="53"/>
    </row>
    <row r="117" spans="1:8">
      <c r="A117" s="85">
        <v>8</v>
      </c>
      <c r="B117" s="87">
        <v>44147</v>
      </c>
      <c r="C117" s="62" t="s">
        <v>284</v>
      </c>
      <c r="D117" s="86">
        <v>52450</v>
      </c>
      <c r="E117" s="112">
        <v>7.4999999999999997E-2</v>
      </c>
      <c r="F117" s="53">
        <v>3934</v>
      </c>
      <c r="G117" s="53" t="s">
        <v>105</v>
      </c>
      <c r="H117" s="53"/>
    </row>
    <row r="118" spans="1:8">
      <c r="A118" s="85">
        <v>7</v>
      </c>
      <c r="B118" s="87">
        <v>44144</v>
      </c>
      <c r="C118" s="52" t="s">
        <v>274</v>
      </c>
      <c r="D118" s="53">
        <v>2363</v>
      </c>
      <c r="E118" s="112">
        <v>1.4999999999999999E-2</v>
      </c>
      <c r="F118" s="53">
        <v>35</v>
      </c>
      <c r="G118" s="53" t="s">
        <v>76</v>
      </c>
      <c r="H118" s="53"/>
    </row>
    <row r="119" spans="1:8">
      <c r="A119" s="85">
        <v>16</v>
      </c>
      <c r="B119" s="87">
        <v>44138</v>
      </c>
      <c r="C119" s="62" t="s">
        <v>177</v>
      </c>
      <c r="D119" s="86">
        <v>30000</v>
      </c>
      <c r="E119" s="62" t="s">
        <v>264</v>
      </c>
      <c r="F119" s="53">
        <v>225</v>
      </c>
      <c r="G119" s="53" t="s">
        <v>76</v>
      </c>
      <c r="H119" s="53"/>
    </row>
    <row r="120" spans="1:8">
      <c r="A120" s="85">
        <v>67</v>
      </c>
      <c r="B120" s="87">
        <v>44158</v>
      </c>
      <c r="C120" s="62" t="s">
        <v>177</v>
      </c>
      <c r="D120" s="86">
        <v>40000</v>
      </c>
      <c r="E120" s="62" t="s">
        <v>264</v>
      </c>
      <c r="F120" s="53">
        <v>300</v>
      </c>
      <c r="G120" s="53" t="s">
        <v>76</v>
      </c>
      <c r="H120" s="53"/>
    </row>
    <row r="121" spans="1:8">
      <c r="A121" s="85">
        <v>74</v>
      </c>
      <c r="B121" s="87">
        <v>44163</v>
      </c>
      <c r="C121" s="62" t="s">
        <v>177</v>
      </c>
      <c r="D121" s="86">
        <v>50000</v>
      </c>
      <c r="E121" s="62" t="s">
        <v>264</v>
      </c>
      <c r="F121" s="53">
        <v>375</v>
      </c>
      <c r="G121" s="53" t="s">
        <v>76</v>
      </c>
      <c r="H121" s="53"/>
    </row>
    <row r="122" spans="1:8">
      <c r="B122" s="135"/>
      <c r="C122" s="135"/>
      <c r="D122" s="136">
        <f t="shared" ref="D122:F122" si="0">SUM(D113:D121)</f>
        <v>229351.96</v>
      </c>
      <c r="E122" s="137"/>
      <c r="F122" s="138">
        <f t="shared" si="0"/>
        <v>8959</v>
      </c>
    </row>
    <row r="123" spans="1:8">
      <c r="B123" s="62"/>
      <c r="C123" s="62"/>
      <c r="D123" s="139"/>
      <c r="E123" s="135"/>
      <c r="F123" s="53"/>
    </row>
    <row r="124" spans="1:8">
      <c r="B124" s="62"/>
      <c r="C124" s="62"/>
      <c r="D124" s="139"/>
      <c r="E124" s="135"/>
      <c r="F124" s="53"/>
    </row>
    <row r="125" spans="1:8">
      <c r="C125" s="93" t="s">
        <v>286</v>
      </c>
      <c r="D125" s="89"/>
      <c r="E125" s="93"/>
      <c r="F125" s="89" t="e">
        <f>+F122+#REF!+#REF!+#REF!</f>
        <v>#REF!</v>
      </c>
    </row>
  </sheetData>
  <sortState xmlns:xlrd2="http://schemas.microsoft.com/office/spreadsheetml/2017/richdata2" ref="A6:G121">
    <sortCondition ref="C6:C12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7"/>
  <sheetViews>
    <sheetView topLeftCell="A112" workbookViewId="0">
      <selection activeCell="A124" sqref="A124"/>
    </sheetView>
  </sheetViews>
  <sheetFormatPr defaultColWidth="9.140625" defaultRowHeight="13.5"/>
  <cols>
    <col min="1" max="1" width="6.28515625" style="85" customWidth="1"/>
    <col min="2" max="2" width="13.28515625" style="85" customWidth="1"/>
    <col min="3" max="3" width="33.5703125" style="85" customWidth="1"/>
    <col min="4" max="4" width="14.7109375" style="86" customWidth="1"/>
    <col min="5" max="5" width="9.140625" style="85"/>
    <col min="6" max="6" width="10.28515625" style="86" customWidth="1"/>
    <col min="7" max="7" width="9.28515625" style="86" customWidth="1"/>
    <col min="8" max="8" width="10" style="86" customWidth="1"/>
    <col min="9" max="16384" width="9.140625" style="85"/>
  </cols>
  <sheetData>
    <row r="1" spans="1:6">
      <c r="A1" s="85" t="s">
        <v>268</v>
      </c>
    </row>
    <row r="2" spans="1:6">
      <c r="A2" s="85" t="s">
        <v>289</v>
      </c>
    </row>
    <row r="4" spans="1:6">
      <c r="A4" s="74" t="s">
        <v>270</v>
      </c>
      <c r="C4" s="62"/>
      <c r="D4" s="53"/>
      <c r="E4" s="52"/>
      <c r="F4" s="53"/>
    </row>
    <row r="5" spans="1:6">
      <c r="A5" s="85" t="s">
        <v>4</v>
      </c>
      <c r="B5" s="62" t="s">
        <v>5</v>
      </c>
      <c r="C5" s="62" t="s">
        <v>6</v>
      </c>
      <c r="D5" s="53" t="s">
        <v>290</v>
      </c>
      <c r="E5" s="62" t="s">
        <v>250</v>
      </c>
      <c r="F5" s="53" t="s">
        <v>10</v>
      </c>
    </row>
    <row r="6" spans="1:6">
      <c r="A6" s="85">
        <v>1</v>
      </c>
      <c r="B6" s="87">
        <v>44168</v>
      </c>
      <c r="C6" s="62" t="s">
        <v>56</v>
      </c>
      <c r="D6" s="53">
        <v>2080</v>
      </c>
      <c r="E6" s="62" t="s">
        <v>191</v>
      </c>
      <c r="F6" s="53">
        <v>31</v>
      </c>
    </row>
    <row r="7" spans="1:6">
      <c r="A7" s="85">
        <v>2</v>
      </c>
      <c r="B7" s="87">
        <v>44169</v>
      </c>
      <c r="C7" s="62" t="s">
        <v>54</v>
      </c>
      <c r="D7" s="53">
        <v>4166</v>
      </c>
      <c r="E7" s="62" t="s">
        <v>191</v>
      </c>
      <c r="F7" s="53">
        <v>62</v>
      </c>
    </row>
    <row r="8" spans="1:6">
      <c r="A8" s="85">
        <v>3</v>
      </c>
      <c r="B8" s="87">
        <v>44172</v>
      </c>
      <c r="C8" s="62" t="s">
        <v>291</v>
      </c>
      <c r="D8" s="53">
        <v>263000</v>
      </c>
      <c r="E8" s="62" t="s">
        <v>191</v>
      </c>
      <c r="F8" s="53">
        <v>3945</v>
      </c>
    </row>
    <row r="9" spans="1:6">
      <c r="A9" s="85">
        <v>4</v>
      </c>
      <c r="B9" s="87">
        <v>44174</v>
      </c>
      <c r="C9" s="62" t="s">
        <v>56</v>
      </c>
      <c r="D9" s="53">
        <v>2080</v>
      </c>
      <c r="E9" s="62" t="s">
        <v>191</v>
      </c>
      <c r="F9" s="53">
        <v>31</v>
      </c>
    </row>
    <row r="10" spans="1:6">
      <c r="A10" s="85">
        <v>5</v>
      </c>
      <c r="B10" s="87">
        <v>44179</v>
      </c>
      <c r="C10" s="62" t="s">
        <v>291</v>
      </c>
      <c r="D10" s="53">
        <v>326000</v>
      </c>
      <c r="E10" s="62" t="s">
        <v>191</v>
      </c>
      <c r="F10" s="53">
        <v>4890</v>
      </c>
    </row>
    <row r="11" spans="1:6">
      <c r="A11" s="85">
        <v>6</v>
      </c>
      <c r="B11" s="87">
        <v>44180</v>
      </c>
      <c r="C11" s="62" t="s">
        <v>56</v>
      </c>
      <c r="D11" s="53">
        <v>2080</v>
      </c>
      <c r="E11" s="62" t="s">
        <v>191</v>
      </c>
      <c r="F11" s="53">
        <v>31</v>
      </c>
    </row>
    <row r="12" spans="1:6">
      <c r="A12" s="85">
        <v>7</v>
      </c>
      <c r="B12" s="87">
        <v>44186</v>
      </c>
      <c r="C12" s="62" t="s">
        <v>291</v>
      </c>
      <c r="D12" s="53">
        <v>2080</v>
      </c>
      <c r="E12" s="62" t="s">
        <v>191</v>
      </c>
      <c r="F12" s="53">
        <v>31</v>
      </c>
    </row>
    <row r="13" spans="1:6">
      <c r="A13" s="85">
        <v>8</v>
      </c>
      <c r="B13" s="87">
        <v>44187</v>
      </c>
      <c r="C13" s="62" t="s">
        <v>291</v>
      </c>
      <c r="D13" s="53">
        <v>249000</v>
      </c>
      <c r="E13" s="62" t="s">
        <v>191</v>
      </c>
      <c r="F13" s="53">
        <v>3735</v>
      </c>
    </row>
    <row r="14" spans="1:6">
      <c r="A14" s="85">
        <v>9</v>
      </c>
      <c r="B14" s="87">
        <v>44191</v>
      </c>
      <c r="C14" s="62" t="s">
        <v>291</v>
      </c>
      <c r="D14" s="53">
        <v>330000</v>
      </c>
      <c r="E14" s="62" t="s">
        <v>191</v>
      </c>
      <c r="F14" s="53">
        <v>4950</v>
      </c>
    </row>
    <row r="15" spans="1:6">
      <c r="A15" s="85">
        <v>10</v>
      </c>
      <c r="B15" s="87">
        <v>44191</v>
      </c>
      <c r="C15" s="62" t="s">
        <v>56</v>
      </c>
      <c r="D15" s="53">
        <v>2080</v>
      </c>
      <c r="E15" s="62" t="s">
        <v>191</v>
      </c>
      <c r="F15" s="53">
        <v>31</v>
      </c>
    </row>
    <row r="16" spans="1:6">
      <c r="B16" s="87"/>
      <c r="C16" s="62"/>
      <c r="D16" s="68">
        <f t="shared" ref="D16:F16" si="0">SUM(D6:D15)</f>
        <v>1182566</v>
      </c>
      <c r="E16" s="128">
        <f t="shared" si="0"/>
        <v>0</v>
      </c>
      <c r="F16" s="68">
        <f t="shared" si="0"/>
        <v>17737</v>
      </c>
    </row>
    <row r="17" spans="1:6">
      <c r="B17" s="87"/>
      <c r="C17" s="62"/>
      <c r="D17" s="53"/>
      <c r="E17" s="62"/>
      <c r="F17" s="53"/>
    </row>
    <row r="18" spans="1:6">
      <c r="A18" s="119" t="s">
        <v>161</v>
      </c>
      <c r="B18" s="87"/>
      <c r="C18" s="62"/>
      <c r="D18" s="53"/>
      <c r="E18" s="62"/>
      <c r="F18" s="53"/>
    </row>
    <row r="19" spans="1:6">
      <c r="A19" s="85" t="s">
        <v>4</v>
      </c>
      <c r="B19" s="62" t="s">
        <v>5</v>
      </c>
      <c r="C19" s="62" t="s">
        <v>6</v>
      </c>
      <c r="D19" s="53" t="s">
        <v>290</v>
      </c>
      <c r="E19" s="62" t="s">
        <v>250</v>
      </c>
      <c r="F19" s="53" t="s">
        <v>10</v>
      </c>
    </row>
    <row r="20" spans="1:6">
      <c r="A20" s="85">
        <v>9</v>
      </c>
      <c r="B20" s="87">
        <v>44172</v>
      </c>
      <c r="C20" s="52" t="s">
        <v>272</v>
      </c>
      <c r="D20" s="53">
        <v>7584</v>
      </c>
      <c r="E20" s="62" t="s">
        <v>191</v>
      </c>
      <c r="F20" s="53">
        <v>114</v>
      </c>
    </row>
    <row r="21" spans="1:6">
      <c r="A21" s="85">
        <v>17</v>
      </c>
      <c r="B21" s="87">
        <v>44187</v>
      </c>
      <c r="C21" s="62" t="s">
        <v>272</v>
      </c>
      <c r="D21" s="53">
        <v>6714</v>
      </c>
      <c r="E21" s="62" t="s">
        <v>191</v>
      </c>
      <c r="F21" s="53">
        <v>101</v>
      </c>
    </row>
    <row r="22" spans="1:6">
      <c r="A22" s="85">
        <v>21</v>
      </c>
      <c r="B22" s="87">
        <v>44191</v>
      </c>
      <c r="C22" s="62" t="s">
        <v>272</v>
      </c>
      <c r="D22" s="53">
        <v>7430</v>
      </c>
      <c r="E22" s="62" t="s">
        <v>191</v>
      </c>
      <c r="F22" s="53">
        <v>111</v>
      </c>
    </row>
    <row r="23" spans="1:6">
      <c r="B23" s="87"/>
      <c r="C23" s="62"/>
      <c r="D23" s="68">
        <f t="shared" ref="D23:F23" si="1">SUM(D20:D22)</f>
        <v>21728</v>
      </c>
      <c r="E23" s="128">
        <f t="shared" si="1"/>
        <v>0</v>
      </c>
      <c r="F23" s="68">
        <f t="shared" si="1"/>
        <v>326</v>
      </c>
    </row>
    <row r="24" spans="1:6">
      <c r="B24" s="87"/>
      <c r="C24" s="62"/>
      <c r="D24" s="53"/>
      <c r="E24" s="62"/>
      <c r="F24" s="53"/>
    </row>
    <row r="25" spans="1:6">
      <c r="B25" s="87"/>
      <c r="C25" s="62"/>
      <c r="D25" s="53"/>
      <c r="E25" s="62"/>
      <c r="F25" s="53"/>
    </row>
    <row r="26" spans="1:6">
      <c r="A26" s="74" t="s">
        <v>292</v>
      </c>
      <c r="B26" s="87"/>
      <c r="C26" s="62"/>
      <c r="D26" s="53"/>
      <c r="E26" s="62"/>
      <c r="F26" s="53"/>
    </row>
    <row r="27" spans="1:6">
      <c r="A27" s="85" t="s">
        <v>4</v>
      </c>
      <c r="B27" s="62" t="s">
        <v>5</v>
      </c>
      <c r="C27" s="62" t="s">
        <v>6</v>
      </c>
      <c r="D27" s="53" t="s">
        <v>290</v>
      </c>
      <c r="E27" s="62" t="s">
        <v>250</v>
      </c>
      <c r="F27" s="53" t="s">
        <v>10</v>
      </c>
    </row>
    <row r="28" spans="1:6">
      <c r="A28" s="85">
        <v>1</v>
      </c>
      <c r="B28" s="87">
        <v>44168</v>
      </c>
      <c r="C28" s="62" t="s">
        <v>293</v>
      </c>
      <c r="D28" s="53">
        <v>52875</v>
      </c>
      <c r="E28" s="62" t="s">
        <v>191</v>
      </c>
      <c r="F28" s="53">
        <v>793</v>
      </c>
    </row>
    <row r="29" spans="1:6">
      <c r="A29" s="85">
        <v>2</v>
      </c>
      <c r="B29" s="87">
        <v>44168</v>
      </c>
      <c r="C29" s="62" t="s">
        <v>293</v>
      </c>
      <c r="D29" s="53">
        <v>25400</v>
      </c>
      <c r="E29" s="62" t="s">
        <v>191</v>
      </c>
      <c r="F29" s="53">
        <v>381</v>
      </c>
    </row>
    <row r="30" spans="1:6">
      <c r="A30" s="85">
        <v>3</v>
      </c>
      <c r="B30" s="87">
        <v>44169</v>
      </c>
      <c r="C30" s="62" t="s">
        <v>294</v>
      </c>
      <c r="D30" s="53">
        <v>22120</v>
      </c>
      <c r="E30" s="62" t="s">
        <v>191</v>
      </c>
      <c r="F30" s="53">
        <v>332</v>
      </c>
    </row>
    <row r="31" spans="1:6">
      <c r="A31" s="85">
        <v>4</v>
      </c>
      <c r="B31" s="87">
        <v>44169</v>
      </c>
      <c r="C31" s="62" t="s">
        <v>293</v>
      </c>
      <c r="D31" s="53">
        <v>168500</v>
      </c>
      <c r="E31" s="62" t="s">
        <v>191</v>
      </c>
      <c r="F31" s="53">
        <v>2528</v>
      </c>
    </row>
    <row r="32" spans="1:6">
      <c r="A32" s="85">
        <v>5</v>
      </c>
      <c r="B32" s="87">
        <v>44169</v>
      </c>
      <c r="C32" s="52" t="s">
        <v>274</v>
      </c>
      <c r="D32" s="53">
        <v>2363</v>
      </c>
      <c r="E32" s="62" t="s">
        <v>191</v>
      </c>
      <c r="F32" s="53">
        <v>35</v>
      </c>
    </row>
    <row r="33" spans="1:6">
      <c r="A33" s="85">
        <v>6</v>
      </c>
      <c r="B33" s="87">
        <v>44169</v>
      </c>
      <c r="C33" s="52" t="s">
        <v>274</v>
      </c>
      <c r="D33" s="53">
        <v>2363</v>
      </c>
      <c r="E33" s="62" t="s">
        <v>191</v>
      </c>
      <c r="F33" s="53">
        <v>35</v>
      </c>
    </row>
    <row r="34" spans="1:6">
      <c r="A34" s="85">
        <v>7</v>
      </c>
      <c r="B34" s="87">
        <v>44183</v>
      </c>
      <c r="C34" s="62" t="s">
        <v>295</v>
      </c>
      <c r="D34" s="53">
        <v>25546.81</v>
      </c>
      <c r="E34" s="62" t="s">
        <v>191</v>
      </c>
      <c r="F34" s="53">
        <v>383</v>
      </c>
    </row>
    <row r="35" spans="1:6">
      <c r="A35" s="85">
        <v>8</v>
      </c>
      <c r="B35" s="87">
        <v>44189</v>
      </c>
      <c r="C35" s="52" t="s">
        <v>274</v>
      </c>
      <c r="D35" s="53">
        <v>2363</v>
      </c>
      <c r="E35" s="62" t="s">
        <v>191</v>
      </c>
      <c r="F35" s="53">
        <v>35</v>
      </c>
    </row>
    <row r="36" spans="1:6">
      <c r="D36" s="129">
        <f t="shared" ref="D36:F36" si="2">SUM(D28:D35)</f>
        <v>301530.81</v>
      </c>
      <c r="E36" s="130">
        <f t="shared" si="2"/>
        <v>0</v>
      </c>
      <c r="F36" s="129">
        <f t="shared" si="2"/>
        <v>4522</v>
      </c>
    </row>
    <row r="38" spans="1:6">
      <c r="A38" s="74" t="s">
        <v>270</v>
      </c>
      <c r="B38" s="62"/>
      <c r="C38" s="62"/>
      <c r="D38" s="53"/>
      <c r="E38" s="52"/>
      <c r="F38" s="53"/>
    </row>
    <row r="39" spans="1:6">
      <c r="A39" s="85" t="s">
        <v>4</v>
      </c>
      <c r="B39" s="62" t="s">
        <v>5</v>
      </c>
      <c r="C39" s="62" t="s">
        <v>6</v>
      </c>
      <c r="D39" s="53" t="s">
        <v>9</v>
      </c>
      <c r="E39" s="62" t="s">
        <v>250</v>
      </c>
      <c r="F39" s="53" t="s">
        <v>10</v>
      </c>
    </row>
    <row r="40" spans="1:6">
      <c r="A40" s="85">
        <v>1</v>
      </c>
      <c r="B40" s="87">
        <v>44168</v>
      </c>
      <c r="C40" s="62" t="s">
        <v>171</v>
      </c>
      <c r="D40" s="53">
        <v>7886</v>
      </c>
      <c r="E40" s="112">
        <v>7.4999999999999997E-3</v>
      </c>
      <c r="F40" s="53">
        <v>59</v>
      </c>
    </row>
    <row r="41" spans="1:6">
      <c r="A41" s="85">
        <v>2</v>
      </c>
      <c r="B41" s="87">
        <v>44168</v>
      </c>
      <c r="C41" s="62" t="s">
        <v>12</v>
      </c>
      <c r="D41" s="53">
        <v>130</v>
      </c>
      <c r="E41" s="112">
        <v>7.4999999999999997E-3</v>
      </c>
      <c r="F41" s="53">
        <v>1</v>
      </c>
    </row>
    <row r="42" spans="1:6">
      <c r="A42" s="85">
        <v>3</v>
      </c>
      <c r="B42" s="87">
        <v>44168</v>
      </c>
      <c r="C42" s="62" t="s">
        <v>25</v>
      </c>
      <c r="D42" s="53">
        <v>130</v>
      </c>
      <c r="E42" s="112">
        <v>7.4999999999999997E-3</v>
      </c>
      <c r="F42" s="53">
        <v>1</v>
      </c>
    </row>
    <row r="43" spans="1:6">
      <c r="A43" s="85">
        <v>4</v>
      </c>
      <c r="B43" s="87">
        <v>44168</v>
      </c>
      <c r="C43" s="62" t="s">
        <v>22</v>
      </c>
      <c r="D43" s="53">
        <v>260</v>
      </c>
      <c r="E43" s="112">
        <v>7.4999999999999997E-3</v>
      </c>
      <c r="F43" s="53">
        <v>2</v>
      </c>
    </row>
    <row r="44" spans="1:6">
      <c r="A44" s="85">
        <v>5</v>
      </c>
      <c r="B44" s="87">
        <v>44168</v>
      </c>
      <c r="C44" s="62" t="s">
        <v>24</v>
      </c>
      <c r="D44" s="53">
        <v>520</v>
      </c>
      <c r="E44" s="112">
        <v>7.4999999999999997E-3</v>
      </c>
      <c r="F44" s="53">
        <v>4</v>
      </c>
    </row>
    <row r="45" spans="1:6">
      <c r="A45" s="85">
        <v>6</v>
      </c>
      <c r="B45" s="87">
        <v>44169</v>
      </c>
      <c r="C45" s="62" t="s">
        <v>175</v>
      </c>
      <c r="D45" s="53">
        <v>29294</v>
      </c>
      <c r="E45" s="112">
        <v>7.4999999999999997E-3</v>
      </c>
      <c r="F45" s="53">
        <v>220</v>
      </c>
    </row>
    <row r="46" spans="1:6">
      <c r="A46" s="85">
        <v>7</v>
      </c>
      <c r="B46" s="87">
        <v>44170</v>
      </c>
      <c r="C46" s="62" t="s">
        <v>24</v>
      </c>
      <c r="D46" s="53">
        <v>15000</v>
      </c>
      <c r="E46" s="112">
        <v>7.4999999999999997E-3</v>
      </c>
      <c r="F46" s="53">
        <v>113</v>
      </c>
    </row>
    <row r="47" spans="1:6">
      <c r="A47" s="85">
        <v>8</v>
      </c>
      <c r="B47" s="87">
        <v>44170</v>
      </c>
      <c r="C47" s="62" t="s">
        <v>22</v>
      </c>
      <c r="D47" s="53">
        <v>15000</v>
      </c>
      <c r="E47" s="112">
        <v>7.4999999999999997E-3</v>
      </c>
      <c r="F47" s="53">
        <v>113</v>
      </c>
    </row>
    <row r="48" spans="1:6">
      <c r="A48" s="85">
        <v>9</v>
      </c>
      <c r="B48" s="87">
        <v>44170</v>
      </c>
      <c r="C48" s="62" t="s">
        <v>185</v>
      </c>
      <c r="D48" s="53">
        <v>1700</v>
      </c>
      <c r="E48" s="112">
        <v>7.4999999999999997E-3</v>
      </c>
      <c r="F48" s="53">
        <v>13</v>
      </c>
    </row>
    <row r="49" spans="1:6">
      <c r="A49" s="85">
        <v>10</v>
      </c>
      <c r="B49" s="87">
        <v>44170</v>
      </c>
      <c r="C49" s="62" t="s">
        <v>18</v>
      </c>
      <c r="D49" s="53">
        <v>3987</v>
      </c>
      <c r="E49" s="112">
        <v>7.4999999999999997E-3</v>
      </c>
      <c r="F49" s="53">
        <v>30</v>
      </c>
    </row>
    <row r="50" spans="1:6">
      <c r="A50" s="85">
        <v>11</v>
      </c>
      <c r="B50" s="87">
        <v>44172</v>
      </c>
      <c r="C50" s="62" t="s">
        <v>13</v>
      </c>
      <c r="D50" s="53">
        <v>10000</v>
      </c>
      <c r="E50" s="112">
        <v>7.4999999999999997E-3</v>
      </c>
      <c r="F50" s="53">
        <v>75</v>
      </c>
    </row>
    <row r="51" spans="1:6">
      <c r="A51" s="85">
        <v>12</v>
      </c>
      <c r="B51" s="87">
        <v>44172</v>
      </c>
      <c r="C51" s="62" t="s">
        <v>17</v>
      </c>
      <c r="D51" s="53">
        <v>15000</v>
      </c>
      <c r="E51" s="112">
        <v>7.4999999999999997E-3</v>
      </c>
      <c r="F51" s="53">
        <v>113</v>
      </c>
    </row>
    <row r="52" spans="1:6">
      <c r="A52" s="85">
        <v>13</v>
      </c>
      <c r="B52" s="87">
        <v>44172</v>
      </c>
      <c r="C52" s="62" t="s">
        <v>171</v>
      </c>
      <c r="D52" s="53">
        <v>15000</v>
      </c>
      <c r="E52" s="112">
        <v>7.4999999999999997E-3</v>
      </c>
      <c r="F52" s="53">
        <v>113</v>
      </c>
    </row>
    <row r="53" spans="1:6">
      <c r="A53" s="85">
        <v>14</v>
      </c>
      <c r="B53" s="87">
        <v>44172</v>
      </c>
      <c r="C53" s="62" t="s">
        <v>23</v>
      </c>
      <c r="D53" s="53">
        <v>15000</v>
      </c>
      <c r="E53" s="112">
        <v>7.4999999999999997E-3</v>
      </c>
      <c r="F53" s="53">
        <v>113</v>
      </c>
    </row>
    <row r="54" spans="1:6">
      <c r="A54" s="85">
        <v>15</v>
      </c>
      <c r="B54" s="87">
        <v>44172</v>
      </c>
      <c r="C54" s="62" t="s">
        <v>19</v>
      </c>
      <c r="D54" s="53">
        <v>3825</v>
      </c>
      <c r="E54" s="112">
        <v>7.4999999999999997E-3</v>
      </c>
      <c r="F54" s="53">
        <v>29</v>
      </c>
    </row>
    <row r="55" spans="1:6">
      <c r="A55" s="85">
        <v>16</v>
      </c>
      <c r="B55" s="87">
        <v>44172</v>
      </c>
      <c r="C55" s="62" t="s">
        <v>150</v>
      </c>
      <c r="D55" s="53">
        <v>10000</v>
      </c>
      <c r="E55" s="112">
        <v>7.4999999999999997E-3</v>
      </c>
      <c r="F55" s="53">
        <v>75</v>
      </c>
    </row>
    <row r="56" spans="1:6">
      <c r="A56" s="85">
        <v>17</v>
      </c>
      <c r="B56" s="87">
        <v>44172</v>
      </c>
      <c r="C56" s="62" t="s">
        <v>12</v>
      </c>
      <c r="D56" s="53">
        <v>15000</v>
      </c>
      <c r="E56" s="112">
        <v>7.4999999999999997E-3</v>
      </c>
      <c r="F56" s="53">
        <v>113</v>
      </c>
    </row>
    <row r="57" spans="1:6">
      <c r="A57" s="85">
        <v>18</v>
      </c>
      <c r="B57" s="87">
        <v>44172</v>
      </c>
      <c r="C57" s="62" t="s">
        <v>19</v>
      </c>
      <c r="D57" s="53">
        <v>6093</v>
      </c>
      <c r="E57" s="112">
        <v>7.4999999999999997E-3</v>
      </c>
      <c r="F57" s="53">
        <v>46</v>
      </c>
    </row>
    <row r="58" spans="1:6">
      <c r="A58" s="85">
        <v>19</v>
      </c>
      <c r="B58" s="87">
        <v>44172</v>
      </c>
      <c r="C58" s="62" t="s">
        <v>177</v>
      </c>
      <c r="D58" s="53">
        <v>50000</v>
      </c>
      <c r="E58" s="112">
        <v>7.4999999999999997E-3</v>
      </c>
      <c r="F58" s="53">
        <v>375</v>
      </c>
    </row>
    <row r="59" spans="1:6">
      <c r="A59" s="85">
        <v>20</v>
      </c>
      <c r="B59" s="87">
        <v>44174</v>
      </c>
      <c r="C59" s="62" t="s">
        <v>24</v>
      </c>
      <c r="D59" s="53">
        <v>520</v>
      </c>
      <c r="E59" s="112">
        <v>7.4999999999999997E-3</v>
      </c>
      <c r="F59" s="53">
        <v>4</v>
      </c>
    </row>
    <row r="60" spans="1:6">
      <c r="A60" s="85">
        <v>21</v>
      </c>
      <c r="B60" s="87">
        <v>44174</v>
      </c>
      <c r="C60" s="62" t="s">
        <v>12</v>
      </c>
      <c r="D60" s="53">
        <v>130</v>
      </c>
      <c r="E60" s="112">
        <v>7.4999999999999997E-3</v>
      </c>
      <c r="F60" s="53">
        <v>1</v>
      </c>
    </row>
    <row r="61" spans="1:6">
      <c r="A61" s="85">
        <v>22</v>
      </c>
      <c r="B61" s="87">
        <v>44174</v>
      </c>
      <c r="C61" s="62" t="s">
        <v>25</v>
      </c>
      <c r="D61" s="53">
        <v>130</v>
      </c>
      <c r="E61" s="112">
        <v>7.4999999999999997E-3</v>
      </c>
      <c r="F61" s="53">
        <v>1</v>
      </c>
    </row>
    <row r="62" spans="1:6">
      <c r="A62" s="85">
        <v>23</v>
      </c>
      <c r="B62" s="87">
        <v>44174</v>
      </c>
      <c r="C62" s="62" t="s">
        <v>22</v>
      </c>
      <c r="D62" s="53">
        <v>130</v>
      </c>
      <c r="E62" s="112">
        <v>7.4999999999999997E-3</v>
      </c>
      <c r="F62" s="53">
        <v>1</v>
      </c>
    </row>
    <row r="63" spans="1:6">
      <c r="A63" s="85">
        <v>24</v>
      </c>
      <c r="B63" s="87">
        <v>44179</v>
      </c>
      <c r="C63" s="62" t="s">
        <v>177</v>
      </c>
      <c r="D63" s="53">
        <v>100000</v>
      </c>
      <c r="E63" s="112">
        <v>7.4999999999999997E-3</v>
      </c>
      <c r="F63" s="53">
        <v>750</v>
      </c>
    </row>
    <row r="64" spans="1:6">
      <c r="A64" s="85">
        <v>25</v>
      </c>
      <c r="B64" s="87">
        <v>44179</v>
      </c>
      <c r="C64" s="62" t="s">
        <v>19</v>
      </c>
      <c r="D64" s="53">
        <v>7400</v>
      </c>
      <c r="E64" s="112">
        <v>7.4999999999999997E-3</v>
      </c>
      <c r="F64" s="53">
        <v>56</v>
      </c>
    </row>
    <row r="65" spans="1:6">
      <c r="A65" s="85">
        <v>26</v>
      </c>
      <c r="B65" s="87">
        <v>44179</v>
      </c>
      <c r="C65" s="62" t="s">
        <v>19</v>
      </c>
      <c r="D65" s="53">
        <v>9000</v>
      </c>
      <c r="E65" s="112">
        <v>7.4999999999999997E-3</v>
      </c>
      <c r="F65" s="53">
        <v>68</v>
      </c>
    </row>
    <row r="66" spans="1:6">
      <c r="A66" s="85">
        <v>27</v>
      </c>
      <c r="B66" s="87">
        <v>44179</v>
      </c>
      <c r="C66" s="62" t="s">
        <v>174</v>
      </c>
      <c r="D66" s="53">
        <v>3300</v>
      </c>
      <c r="E66" s="112">
        <v>7.4999999999999997E-3</v>
      </c>
      <c r="F66" s="53">
        <v>25</v>
      </c>
    </row>
    <row r="67" spans="1:6">
      <c r="A67" s="85">
        <v>28</v>
      </c>
      <c r="B67" s="87">
        <v>44179</v>
      </c>
      <c r="C67" s="62" t="s">
        <v>63</v>
      </c>
      <c r="D67" s="53">
        <v>1375</v>
      </c>
      <c r="E67" s="112">
        <v>7.4999999999999997E-3</v>
      </c>
      <c r="F67" s="53">
        <v>10</v>
      </c>
    </row>
    <row r="68" spans="1:6">
      <c r="A68" s="85">
        <v>29</v>
      </c>
      <c r="B68" s="87">
        <v>44179</v>
      </c>
      <c r="C68" s="62" t="s">
        <v>18</v>
      </c>
      <c r="D68" s="53">
        <v>3160</v>
      </c>
      <c r="E68" s="112">
        <v>7.4999999999999997E-3</v>
      </c>
      <c r="F68" s="53">
        <v>23</v>
      </c>
    </row>
    <row r="69" spans="1:6">
      <c r="A69" s="85">
        <v>30</v>
      </c>
      <c r="B69" s="87">
        <v>44179</v>
      </c>
      <c r="C69" s="62" t="s">
        <v>185</v>
      </c>
      <c r="D69" s="53">
        <v>3050</v>
      </c>
      <c r="E69" s="112">
        <v>7.4999999999999997E-3</v>
      </c>
      <c r="F69" s="53">
        <v>23</v>
      </c>
    </row>
    <row r="70" spans="1:6">
      <c r="A70" s="85">
        <v>31</v>
      </c>
      <c r="B70" s="87">
        <v>44179</v>
      </c>
      <c r="C70" s="62" t="s">
        <v>13</v>
      </c>
      <c r="D70" s="53">
        <v>4000</v>
      </c>
      <c r="E70" s="112">
        <v>7.4999999999999997E-3</v>
      </c>
      <c r="F70" s="53">
        <v>30</v>
      </c>
    </row>
    <row r="71" spans="1:6">
      <c r="A71" s="85">
        <v>32</v>
      </c>
      <c r="B71" s="87">
        <v>44179</v>
      </c>
      <c r="C71" s="62" t="s">
        <v>17</v>
      </c>
      <c r="D71" s="53">
        <v>25000</v>
      </c>
      <c r="E71" s="112">
        <v>7.4999999999999997E-3</v>
      </c>
      <c r="F71" s="53">
        <v>188</v>
      </c>
    </row>
    <row r="72" spans="1:6">
      <c r="A72" s="85">
        <v>33</v>
      </c>
      <c r="B72" s="87">
        <v>44179</v>
      </c>
      <c r="C72" s="62" t="s">
        <v>22</v>
      </c>
      <c r="D72" s="53">
        <v>20000</v>
      </c>
      <c r="E72" s="112">
        <v>7.4999999999999997E-3</v>
      </c>
      <c r="F72" s="53">
        <v>150</v>
      </c>
    </row>
    <row r="73" spans="1:6">
      <c r="A73" s="85">
        <v>34</v>
      </c>
      <c r="B73" s="87">
        <v>44179</v>
      </c>
      <c r="C73" s="62" t="s">
        <v>171</v>
      </c>
      <c r="D73" s="53">
        <v>20000</v>
      </c>
      <c r="E73" s="112">
        <v>7.4999999999999997E-3</v>
      </c>
      <c r="F73" s="53">
        <v>150</v>
      </c>
    </row>
    <row r="74" spans="1:6">
      <c r="A74" s="85">
        <v>35</v>
      </c>
      <c r="B74" s="87">
        <v>44179</v>
      </c>
      <c r="C74" s="62" t="s">
        <v>23</v>
      </c>
      <c r="D74" s="53">
        <v>20000</v>
      </c>
      <c r="E74" s="112">
        <v>7.4999999999999997E-3</v>
      </c>
      <c r="F74" s="53">
        <v>150</v>
      </c>
    </row>
    <row r="75" spans="1:6">
      <c r="A75" s="85">
        <v>36</v>
      </c>
      <c r="B75" s="87">
        <v>44179</v>
      </c>
      <c r="C75" s="62" t="s">
        <v>24</v>
      </c>
      <c r="D75" s="53">
        <v>25000</v>
      </c>
      <c r="E75" s="112">
        <v>7.4999999999999997E-3</v>
      </c>
      <c r="F75" s="53">
        <v>188</v>
      </c>
    </row>
    <row r="76" spans="1:6">
      <c r="A76" s="85">
        <v>37</v>
      </c>
      <c r="B76" s="87">
        <v>44179</v>
      </c>
      <c r="C76" s="62" t="s">
        <v>25</v>
      </c>
      <c r="D76" s="53">
        <v>50000</v>
      </c>
      <c r="E76" s="112">
        <v>7.4999999999999997E-3</v>
      </c>
      <c r="F76" s="53">
        <v>375</v>
      </c>
    </row>
    <row r="77" spans="1:6">
      <c r="A77" s="85">
        <v>38</v>
      </c>
      <c r="B77" s="87">
        <v>44179</v>
      </c>
      <c r="C77" s="62" t="s">
        <v>12</v>
      </c>
      <c r="D77" s="53">
        <v>25000</v>
      </c>
      <c r="E77" s="112">
        <v>7.4999999999999997E-3</v>
      </c>
      <c r="F77" s="53">
        <v>188</v>
      </c>
    </row>
    <row r="78" spans="1:6">
      <c r="A78" s="85">
        <v>39</v>
      </c>
      <c r="B78" s="87">
        <v>44179</v>
      </c>
      <c r="C78" s="62" t="s">
        <v>150</v>
      </c>
      <c r="D78" s="53">
        <v>15000</v>
      </c>
      <c r="E78" s="112">
        <v>7.4999999999999997E-3</v>
      </c>
      <c r="F78" s="53">
        <v>113</v>
      </c>
    </row>
    <row r="79" spans="1:6">
      <c r="A79" s="85">
        <v>40</v>
      </c>
      <c r="B79" s="87">
        <v>44179</v>
      </c>
      <c r="C79" s="62" t="s">
        <v>67</v>
      </c>
      <c r="D79" s="53">
        <v>2600</v>
      </c>
      <c r="E79" s="112">
        <v>7.4999999999999997E-3</v>
      </c>
      <c r="F79" s="53">
        <v>20</v>
      </c>
    </row>
    <row r="80" spans="1:6">
      <c r="A80" s="85">
        <v>41</v>
      </c>
      <c r="B80" s="87">
        <v>44180</v>
      </c>
      <c r="C80" s="62" t="s">
        <v>25</v>
      </c>
      <c r="D80" s="53">
        <v>130</v>
      </c>
      <c r="E80" s="112">
        <v>7.4999999999999997E-3</v>
      </c>
      <c r="F80" s="53">
        <v>1</v>
      </c>
    </row>
    <row r="81" spans="1:6">
      <c r="A81" s="85">
        <v>42</v>
      </c>
      <c r="B81" s="87">
        <v>44180</v>
      </c>
      <c r="C81" s="62" t="s">
        <v>12</v>
      </c>
      <c r="D81" s="53">
        <v>130</v>
      </c>
      <c r="E81" s="112">
        <v>7.4999999999999997E-3</v>
      </c>
      <c r="F81" s="53">
        <v>1</v>
      </c>
    </row>
    <row r="82" spans="1:6">
      <c r="A82" s="85">
        <v>43</v>
      </c>
      <c r="B82" s="87">
        <v>44180</v>
      </c>
      <c r="C82" s="62" t="s">
        <v>22</v>
      </c>
      <c r="D82" s="53">
        <v>260</v>
      </c>
      <c r="E82" s="112">
        <v>7.4999999999999997E-3</v>
      </c>
      <c r="F82" s="53">
        <v>2</v>
      </c>
    </row>
    <row r="83" spans="1:6">
      <c r="A83" s="85">
        <v>44</v>
      </c>
      <c r="B83" s="87">
        <v>44180</v>
      </c>
      <c r="C83" s="62" t="s">
        <v>24</v>
      </c>
      <c r="D83" s="53">
        <v>520</v>
      </c>
      <c r="E83" s="112">
        <v>7.4999999999999997E-3</v>
      </c>
      <c r="F83" s="53">
        <v>4</v>
      </c>
    </row>
    <row r="84" spans="1:6">
      <c r="A84" s="85">
        <v>45</v>
      </c>
      <c r="B84" s="87">
        <v>44186</v>
      </c>
      <c r="C84" s="62" t="s">
        <v>12</v>
      </c>
      <c r="D84" s="53">
        <v>130</v>
      </c>
      <c r="E84" s="112">
        <v>7.4999999999999997E-3</v>
      </c>
      <c r="F84" s="53">
        <v>1</v>
      </c>
    </row>
    <row r="85" spans="1:6">
      <c r="A85" s="85">
        <v>46</v>
      </c>
      <c r="B85" s="87">
        <v>44186</v>
      </c>
      <c r="C85" s="62" t="s">
        <v>22</v>
      </c>
      <c r="D85" s="53">
        <v>260</v>
      </c>
      <c r="E85" s="112">
        <v>7.4999999999999997E-3</v>
      </c>
      <c r="F85" s="53">
        <v>2</v>
      </c>
    </row>
    <row r="86" spans="1:6">
      <c r="A86" s="85">
        <v>47</v>
      </c>
      <c r="B86" s="87">
        <v>44186</v>
      </c>
      <c r="C86" s="62" t="s">
        <v>24</v>
      </c>
      <c r="D86" s="53">
        <v>520</v>
      </c>
      <c r="E86" s="112">
        <v>7.4999999999999997E-3</v>
      </c>
      <c r="F86" s="53">
        <v>4</v>
      </c>
    </row>
    <row r="87" spans="1:6">
      <c r="A87" s="85">
        <v>48</v>
      </c>
      <c r="B87" s="87">
        <v>44186</v>
      </c>
      <c r="C87" s="62" t="s">
        <v>25</v>
      </c>
      <c r="D87" s="53">
        <v>130</v>
      </c>
      <c r="E87" s="112">
        <v>7.4999999999999997E-3</v>
      </c>
      <c r="F87" s="53">
        <v>1</v>
      </c>
    </row>
    <row r="88" spans="1:6">
      <c r="A88" s="85">
        <v>49</v>
      </c>
      <c r="B88" s="87">
        <v>44187</v>
      </c>
      <c r="C88" s="62" t="s">
        <v>17</v>
      </c>
      <c r="D88" s="53">
        <v>10000</v>
      </c>
      <c r="E88" s="112">
        <v>7.4999999999999997E-3</v>
      </c>
      <c r="F88" s="53">
        <v>75</v>
      </c>
    </row>
    <row r="89" spans="1:6">
      <c r="A89" s="85">
        <v>50</v>
      </c>
      <c r="B89" s="87">
        <v>44187</v>
      </c>
      <c r="C89" s="62" t="s">
        <v>22</v>
      </c>
      <c r="D89" s="53">
        <v>15000</v>
      </c>
      <c r="E89" s="112">
        <v>7.4999999999999997E-3</v>
      </c>
      <c r="F89" s="53">
        <v>113</v>
      </c>
    </row>
    <row r="90" spans="1:6">
      <c r="A90" s="85">
        <v>51</v>
      </c>
      <c r="B90" s="87">
        <v>44187</v>
      </c>
      <c r="C90" s="62" t="s">
        <v>176</v>
      </c>
      <c r="D90" s="53">
        <v>2000</v>
      </c>
      <c r="E90" s="112">
        <v>7.4999999999999997E-3</v>
      </c>
      <c r="F90" s="53">
        <v>15</v>
      </c>
    </row>
    <row r="91" spans="1:6">
      <c r="A91" s="85">
        <v>52</v>
      </c>
      <c r="B91" s="87">
        <v>44187</v>
      </c>
      <c r="C91" s="62" t="s">
        <v>171</v>
      </c>
      <c r="D91" s="53">
        <v>10000</v>
      </c>
      <c r="E91" s="112">
        <v>7.4999999999999997E-3</v>
      </c>
      <c r="F91" s="53">
        <v>75</v>
      </c>
    </row>
    <row r="92" spans="1:6">
      <c r="A92" s="85">
        <v>53</v>
      </c>
      <c r="B92" s="87">
        <v>44187</v>
      </c>
      <c r="C92" s="62" t="s">
        <v>24</v>
      </c>
      <c r="D92" s="53">
        <v>25000</v>
      </c>
      <c r="E92" s="112">
        <v>7.4999999999999997E-3</v>
      </c>
      <c r="F92" s="53">
        <v>188</v>
      </c>
    </row>
    <row r="93" spans="1:6">
      <c r="A93" s="85">
        <v>54</v>
      </c>
      <c r="B93" s="87">
        <v>44187</v>
      </c>
      <c r="C93" s="62" t="s">
        <v>25</v>
      </c>
      <c r="D93" s="53">
        <v>50000</v>
      </c>
      <c r="E93" s="112">
        <v>7.4999999999999997E-3</v>
      </c>
      <c r="F93" s="53">
        <v>375</v>
      </c>
    </row>
    <row r="94" spans="1:6">
      <c r="A94" s="85">
        <v>55</v>
      </c>
      <c r="B94" s="87">
        <v>44187</v>
      </c>
      <c r="C94" s="62" t="s">
        <v>12</v>
      </c>
      <c r="D94" s="53">
        <v>20000</v>
      </c>
      <c r="E94" s="112">
        <v>7.4999999999999997E-3</v>
      </c>
      <c r="F94" s="53">
        <v>150</v>
      </c>
    </row>
    <row r="95" spans="1:6">
      <c r="A95" s="85">
        <v>56</v>
      </c>
      <c r="B95" s="87">
        <v>44187</v>
      </c>
      <c r="C95" s="62" t="s">
        <v>19</v>
      </c>
      <c r="D95" s="53">
        <v>2250</v>
      </c>
      <c r="E95" s="112">
        <v>7.4999999999999997E-3</v>
      </c>
      <c r="F95" s="53">
        <v>17</v>
      </c>
    </row>
    <row r="96" spans="1:6">
      <c r="A96" s="85">
        <v>57</v>
      </c>
      <c r="B96" s="87">
        <v>44187</v>
      </c>
      <c r="C96" s="62" t="s">
        <v>19</v>
      </c>
      <c r="D96" s="53">
        <v>9500</v>
      </c>
      <c r="E96" s="112">
        <v>7.4999999999999997E-3</v>
      </c>
      <c r="F96" s="53">
        <v>71</v>
      </c>
    </row>
    <row r="97" spans="1:6">
      <c r="A97" s="85">
        <v>58</v>
      </c>
      <c r="B97" s="87">
        <v>44187</v>
      </c>
      <c r="C97" s="62" t="s">
        <v>18</v>
      </c>
      <c r="D97" s="53">
        <v>2750</v>
      </c>
      <c r="E97" s="112">
        <v>7.4999999999999997E-3</v>
      </c>
      <c r="F97" s="53">
        <v>21</v>
      </c>
    </row>
    <row r="98" spans="1:6">
      <c r="A98" s="85">
        <v>59</v>
      </c>
      <c r="B98" s="87">
        <v>44187</v>
      </c>
      <c r="C98" s="62" t="s">
        <v>185</v>
      </c>
      <c r="D98" s="53">
        <v>1950</v>
      </c>
      <c r="E98" s="112">
        <v>7.4999999999999997E-3</v>
      </c>
      <c r="F98" s="53">
        <v>15</v>
      </c>
    </row>
    <row r="99" spans="1:6">
      <c r="A99" s="85">
        <v>60</v>
      </c>
      <c r="B99" s="87">
        <v>44188</v>
      </c>
      <c r="C99" s="62" t="s">
        <v>25</v>
      </c>
      <c r="D99" s="53">
        <v>11250</v>
      </c>
      <c r="E99" s="112">
        <v>7.4999999999999997E-3</v>
      </c>
      <c r="F99" s="53">
        <v>84</v>
      </c>
    </row>
    <row r="100" spans="1:6">
      <c r="A100" s="85">
        <v>61</v>
      </c>
      <c r="B100" s="87">
        <v>44188</v>
      </c>
      <c r="C100" s="62" t="s">
        <v>25</v>
      </c>
      <c r="D100" s="53">
        <v>10232</v>
      </c>
      <c r="E100" s="112">
        <v>7.4999999999999997E-3</v>
      </c>
      <c r="F100" s="53">
        <v>77</v>
      </c>
    </row>
    <row r="101" spans="1:6">
      <c r="A101" s="85">
        <v>62</v>
      </c>
      <c r="B101" s="87">
        <v>44188</v>
      </c>
      <c r="C101" s="62" t="s">
        <v>25</v>
      </c>
      <c r="D101" s="53">
        <v>4653</v>
      </c>
      <c r="E101" s="112">
        <v>7.4999999999999997E-3</v>
      </c>
      <c r="F101" s="53">
        <v>35</v>
      </c>
    </row>
    <row r="102" spans="1:6">
      <c r="A102" s="85">
        <v>63</v>
      </c>
      <c r="B102" s="87">
        <v>44191</v>
      </c>
      <c r="C102" s="62" t="s">
        <v>22</v>
      </c>
      <c r="D102" s="53">
        <v>260</v>
      </c>
      <c r="E102" s="112">
        <v>7.4999999999999997E-3</v>
      </c>
      <c r="F102" s="53">
        <v>2</v>
      </c>
    </row>
    <row r="103" spans="1:6">
      <c r="A103" s="85">
        <v>64</v>
      </c>
      <c r="B103" s="87">
        <v>44191</v>
      </c>
      <c r="C103" s="62" t="s">
        <v>24</v>
      </c>
      <c r="D103" s="53">
        <v>520</v>
      </c>
      <c r="E103" s="112">
        <v>7.4999999999999997E-3</v>
      </c>
      <c r="F103" s="53">
        <v>4</v>
      </c>
    </row>
    <row r="104" spans="1:6">
      <c r="A104" s="85">
        <v>65</v>
      </c>
      <c r="B104" s="87">
        <v>44191</v>
      </c>
      <c r="C104" s="62" t="s">
        <v>25</v>
      </c>
      <c r="D104" s="53">
        <v>130</v>
      </c>
      <c r="E104" s="112">
        <v>7.4999999999999997E-3</v>
      </c>
      <c r="F104" s="53">
        <v>1</v>
      </c>
    </row>
    <row r="105" spans="1:6">
      <c r="A105" s="85">
        <v>66</v>
      </c>
      <c r="B105" s="87">
        <v>44191</v>
      </c>
      <c r="C105" s="62" t="s">
        <v>12</v>
      </c>
      <c r="D105" s="53">
        <v>130</v>
      </c>
      <c r="E105" s="112">
        <v>7.4999999999999997E-3</v>
      </c>
      <c r="F105" s="53">
        <v>1</v>
      </c>
    </row>
    <row r="106" spans="1:6">
      <c r="A106" s="85">
        <v>67</v>
      </c>
      <c r="B106" s="87">
        <v>44191</v>
      </c>
      <c r="C106" s="62" t="s">
        <v>176</v>
      </c>
      <c r="D106" s="53">
        <v>10000</v>
      </c>
      <c r="E106" s="112">
        <v>7.4999999999999997E-3</v>
      </c>
      <c r="F106" s="53">
        <v>75</v>
      </c>
    </row>
    <row r="107" spans="1:6">
      <c r="A107" s="85">
        <v>68</v>
      </c>
      <c r="B107" s="87">
        <v>44191</v>
      </c>
      <c r="C107" s="62" t="s">
        <v>171</v>
      </c>
      <c r="D107" s="53">
        <v>20000</v>
      </c>
      <c r="E107" s="112">
        <v>7.4999999999999997E-3</v>
      </c>
      <c r="F107" s="53">
        <v>150</v>
      </c>
    </row>
    <row r="108" spans="1:6">
      <c r="A108" s="85">
        <v>69</v>
      </c>
      <c r="B108" s="87">
        <v>44191</v>
      </c>
      <c r="C108" s="62" t="s">
        <v>23</v>
      </c>
      <c r="D108" s="53">
        <v>5500</v>
      </c>
      <c r="E108" s="112">
        <v>7.4999999999999997E-3</v>
      </c>
      <c r="F108" s="53">
        <v>41</v>
      </c>
    </row>
    <row r="109" spans="1:6">
      <c r="A109" s="85">
        <v>70</v>
      </c>
      <c r="B109" s="87">
        <v>44191</v>
      </c>
      <c r="C109" s="62" t="s">
        <v>24</v>
      </c>
      <c r="D109" s="53">
        <v>35000</v>
      </c>
      <c r="E109" s="112">
        <v>7.4999999999999997E-3</v>
      </c>
      <c r="F109" s="53">
        <v>263</v>
      </c>
    </row>
    <row r="110" spans="1:6">
      <c r="A110" s="85">
        <v>71</v>
      </c>
      <c r="B110" s="87">
        <v>44191</v>
      </c>
      <c r="C110" s="62" t="s">
        <v>25</v>
      </c>
      <c r="D110" s="53">
        <v>25000</v>
      </c>
      <c r="E110" s="112">
        <v>7.4999999999999997E-3</v>
      </c>
      <c r="F110" s="53">
        <v>188</v>
      </c>
    </row>
    <row r="111" spans="1:6">
      <c r="A111" s="85">
        <v>72</v>
      </c>
      <c r="B111" s="87">
        <v>44191</v>
      </c>
      <c r="C111" s="62" t="s">
        <v>12</v>
      </c>
      <c r="D111" s="53">
        <v>30000</v>
      </c>
      <c r="E111" s="112">
        <v>7.4999999999999997E-3</v>
      </c>
      <c r="F111" s="53">
        <v>225</v>
      </c>
    </row>
    <row r="112" spans="1:6">
      <c r="A112" s="85">
        <v>73</v>
      </c>
      <c r="B112" s="87">
        <v>44191</v>
      </c>
      <c r="C112" s="62" t="s">
        <v>150</v>
      </c>
      <c r="D112" s="53">
        <v>10000</v>
      </c>
      <c r="E112" s="112">
        <v>7.4999999999999997E-3</v>
      </c>
      <c r="F112" s="53">
        <v>75</v>
      </c>
    </row>
    <row r="113" spans="1:6">
      <c r="A113" s="85">
        <v>74</v>
      </c>
      <c r="B113" s="87">
        <v>44191</v>
      </c>
      <c r="C113" s="62" t="s">
        <v>13</v>
      </c>
      <c r="D113" s="53">
        <v>10000</v>
      </c>
      <c r="E113" s="112">
        <v>7.4999999999999997E-3</v>
      </c>
      <c r="F113" s="53">
        <v>75</v>
      </c>
    </row>
    <row r="114" spans="1:6">
      <c r="A114" s="85">
        <v>75</v>
      </c>
      <c r="B114" s="87">
        <v>44191</v>
      </c>
      <c r="C114" s="62" t="s">
        <v>22</v>
      </c>
      <c r="D114" s="53">
        <v>25000</v>
      </c>
      <c r="E114" s="112">
        <v>7.4999999999999997E-3</v>
      </c>
      <c r="F114" s="53">
        <v>188</v>
      </c>
    </row>
    <row r="115" spans="1:6">
      <c r="A115" s="85">
        <v>76</v>
      </c>
      <c r="B115" s="87">
        <v>44191</v>
      </c>
      <c r="C115" s="62" t="s">
        <v>185</v>
      </c>
      <c r="D115" s="53">
        <v>1500</v>
      </c>
      <c r="E115" s="112">
        <v>7.4999999999999997E-3</v>
      </c>
      <c r="F115" s="53">
        <v>11</v>
      </c>
    </row>
    <row r="116" spans="1:6">
      <c r="A116" s="85">
        <v>77</v>
      </c>
      <c r="B116" s="87">
        <v>44191</v>
      </c>
      <c r="C116" s="62" t="s">
        <v>18</v>
      </c>
      <c r="D116" s="53">
        <v>4000</v>
      </c>
      <c r="E116" s="112">
        <v>7.4999999999999997E-3</v>
      </c>
      <c r="F116" s="53">
        <v>30</v>
      </c>
    </row>
    <row r="117" spans="1:6">
      <c r="A117" s="85">
        <v>78</v>
      </c>
      <c r="B117" s="87">
        <v>44191</v>
      </c>
      <c r="C117" s="62" t="s">
        <v>60</v>
      </c>
      <c r="D117" s="53">
        <v>4037</v>
      </c>
      <c r="E117" s="112">
        <v>7.4999999999999997E-3</v>
      </c>
      <c r="F117" s="53">
        <v>30</v>
      </c>
    </row>
    <row r="118" spans="1:6">
      <c r="A118" s="85">
        <v>79</v>
      </c>
      <c r="B118" s="87">
        <v>44191</v>
      </c>
      <c r="C118" s="62" t="s">
        <v>62</v>
      </c>
      <c r="D118" s="53">
        <v>1375</v>
      </c>
      <c r="E118" s="112">
        <v>7.4999999999999997E-3</v>
      </c>
      <c r="F118" s="53">
        <v>10</v>
      </c>
    </row>
    <row r="119" spans="1:6">
      <c r="A119" s="85">
        <v>80</v>
      </c>
      <c r="B119" s="87">
        <v>44191</v>
      </c>
      <c r="C119" s="62" t="s">
        <v>14</v>
      </c>
      <c r="D119" s="53">
        <v>3250</v>
      </c>
      <c r="E119" s="112">
        <v>7.4999999999999997E-3</v>
      </c>
      <c r="F119" s="53">
        <v>24</v>
      </c>
    </row>
    <row r="120" spans="1:6">
      <c r="A120" s="85">
        <v>81</v>
      </c>
      <c r="B120" s="87">
        <v>44191</v>
      </c>
      <c r="C120" s="62" t="s">
        <v>19</v>
      </c>
      <c r="D120" s="53">
        <v>9000</v>
      </c>
      <c r="E120" s="112">
        <v>7.4999999999999997E-3</v>
      </c>
      <c r="F120" s="53">
        <v>68</v>
      </c>
    </row>
    <row r="121" spans="1:6">
      <c r="A121" s="85">
        <v>82</v>
      </c>
      <c r="B121" s="87">
        <v>44191</v>
      </c>
      <c r="C121" s="62" t="s">
        <v>19</v>
      </c>
      <c r="D121" s="53">
        <v>7762</v>
      </c>
      <c r="E121" s="112">
        <v>7.4999999999999997E-3</v>
      </c>
      <c r="F121" s="53">
        <v>58</v>
      </c>
    </row>
    <row r="122" spans="1:6">
      <c r="B122" s="131"/>
      <c r="C122" s="131"/>
      <c r="D122" s="68">
        <f t="shared" ref="D122:F122" si="3">SUM(D40:D121)</f>
        <v>927749</v>
      </c>
      <c r="E122" s="132"/>
      <c r="F122" s="68">
        <f t="shared" si="3"/>
        <v>6968</v>
      </c>
    </row>
    <row r="123" spans="1:6">
      <c r="B123" s="131"/>
      <c r="C123" s="131"/>
      <c r="D123" s="56"/>
      <c r="E123" s="133"/>
      <c r="F123" s="56"/>
    </row>
    <row r="124" spans="1:6">
      <c r="A124" s="62" t="s">
        <v>70</v>
      </c>
      <c r="C124" s="62"/>
      <c r="D124" s="53"/>
      <c r="E124" s="52"/>
      <c r="F124" s="53"/>
    </row>
    <row r="125" spans="1:6">
      <c r="A125" s="85" t="s">
        <v>4</v>
      </c>
      <c r="B125" s="62" t="s">
        <v>5</v>
      </c>
      <c r="C125" s="62" t="s">
        <v>6</v>
      </c>
      <c r="D125" s="53" t="s">
        <v>9</v>
      </c>
      <c r="E125" s="62" t="s">
        <v>250</v>
      </c>
      <c r="F125" s="53" t="s">
        <v>10</v>
      </c>
    </row>
    <row r="126" spans="1:6">
      <c r="A126" s="85">
        <v>1</v>
      </c>
      <c r="B126" s="87">
        <v>44168</v>
      </c>
      <c r="C126" s="62" t="s">
        <v>296</v>
      </c>
      <c r="D126" s="53">
        <v>45269</v>
      </c>
      <c r="E126" s="112">
        <v>7.4999999999999997E-2</v>
      </c>
      <c r="F126" s="53">
        <v>3395</v>
      </c>
    </row>
    <row r="127" spans="1:6">
      <c r="A127" s="85">
        <v>2</v>
      </c>
      <c r="B127" s="87">
        <v>44168</v>
      </c>
      <c r="C127" s="62" t="s">
        <v>297</v>
      </c>
      <c r="D127" s="53">
        <v>9000</v>
      </c>
      <c r="E127" s="112">
        <v>7.4999999999999997E-2</v>
      </c>
      <c r="F127" s="53">
        <v>675</v>
      </c>
    </row>
    <row r="128" spans="1:6">
      <c r="A128" s="85">
        <v>3</v>
      </c>
      <c r="B128" s="87">
        <v>44168</v>
      </c>
      <c r="C128" s="62" t="s">
        <v>297</v>
      </c>
      <c r="D128" s="53">
        <v>29375</v>
      </c>
      <c r="E128" s="112">
        <v>7.4999999999999997E-2</v>
      </c>
      <c r="F128" s="53">
        <v>2203</v>
      </c>
    </row>
    <row r="129" spans="1:7">
      <c r="A129" s="85">
        <v>4</v>
      </c>
      <c r="B129" s="87">
        <v>44168</v>
      </c>
      <c r="C129" s="62" t="s">
        <v>297</v>
      </c>
      <c r="D129" s="53">
        <v>3916</v>
      </c>
      <c r="E129" s="112">
        <v>7.4999999999999997E-2</v>
      </c>
      <c r="F129" s="53">
        <v>294</v>
      </c>
    </row>
    <row r="130" spans="1:7">
      <c r="A130" s="85">
        <v>5</v>
      </c>
      <c r="B130" s="87">
        <v>44168</v>
      </c>
      <c r="C130" s="62" t="s">
        <v>297</v>
      </c>
      <c r="D130" s="53">
        <v>690</v>
      </c>
      <c r="E130" s="112">
        <v>7.4999999999999997E-2</v>
      </c>
      <c r="F130" s="53">
        <v>52</v>
      </c>
    </row>
    <row r="131" spans="1:7">
      <c r="A131" s="85">
        <v>6</v>
      </c>
      <c r="B131" s="87">
        <v>44168</v>
      </c>
      <c r="C131" s="62" t="s">
        <v>297</v>
      </c>
      <c r="D131" s="53">
        <v>9241.84</v>
      </c>
      <c r="E131" s="112">
        <v>7.4999999999999997E-2</v>
      </c>
      <c r="F131" s="53">
        <v>693</v>
      </c>
    </row>
    <row r="132" spans="1:7">
      <c r="A132" s="85">
        <v>7</v>
      </c>
      <c r="B132" s="87">
        <v>44168</v>
      </c>
      <c r="C132" s="62" t="s">
        <v>297</v>
      </c>
      <c r="D132" s="53">
        <v>22634</v>
      </c>
      <c r="E132" s="112">
        <v>7.4999999999999997E-2</v>
      </c>
      <c r="F132" s="53">
        <v>1698</v>
      </c>
    </row>
    <row r="133" spans="1:7">
      <c r="A133" s="85">
        <v>8</v>
      </c>
      <c r="B133" s="87">
        <v>44174</v>
      </c>
      <c r="C133" s="62" t="s">
        <v>298</v>
      </c>
      <c r="D133" s="53">
        <v>49692.59</v>
      </c>
      <c r="E133" s="112">
        <v>7.4999999999999997E-2</v>
      </c>
      <c r="F133" s="53">
        <v>3727</v>
      </c>
    </row>
    <row r="134" spans="1:7">
      <c r="B134" s="52"/>
      <c r="C134" s="52"/>
      <c r="D134" s="68">
        <f t="shared" ref="D134:F134" si="4">SUM(D126:D133)</f>
        <v>169818.43</v>
      </c>
      <c r="E134" s="128"/>
      <c r="F134" s="68">
        <f t="shared" si="4"/>
        <v>12737</v>
      </c>
      <c r="G134" s="53"/>
    </row>
    <row r="137" spans="1:7">
      <c r="C137" s="93" t="s">
        <v>299</v>
      </c>
      <c r="D137" s="89"/>
      <c r="E137" s="93"/>
      <c r="F137" s="89">
        <f>+F134+F122+F36+F23+F16</f>
        <v>42290</v>
      </c>
    </row>
  </sheetData>
  <sortState xmlns:xlrd2="http://schemas.microsoft.com/office/spreadsheetml/2017/richdata2" ref="A40:F121">
    <sortCondition ref="B40:B121"/>
  </sortState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6"/>
  <sheetViews>
    <sheetView topLeftCell="A22" workbookViewId="0">
      <selection activeCell="I37" sqref="I37"/>
    </sheetView>
  </sheetViews>
  <sheetFormatPr defaultColWidth="9.140625" defaultRowHeight="13.5"/>
  <cols>
    <col min="1" max="1" width="7.85546875" style="122" customWidth="1"/>
    <col min="2" max="2" width="45.5703125" style="122" customWidth="1"/>
    <col min="3" max="3" width="16.140625" style="123" customWidth="1"/>
    <col min="4" max="4" width="10.85546875" style="123" customWidth="1"/>
    <col min="5" max="16384" width="9.140625" style="122"/>
  </cols>
  <sheetData>
    <row r="1" spans="1:4">
      <c r="A1" s="85" t="s">
        <v>268</v>
      </c>
    </row>
    <row r="2" spans="1:4">
      <c r="A2" s="122" t="s">
        <v>300</v>
      </c>
    </row>
    <row r="5" spans="1:4" hidden="1">
      <c r="C5" s="123" t="s">
        <v>180</v>
      </c>
    </row>
    <row r="6" spans="1:4" ht="27">
      <c r="A6" s="124" t="s">
        <v>4</v>
      </c>
      <c r="B6" s="125" t="s">
        <v>6</v>
      </c>
      <c r="C6" s="126" t="s">
        <v>301</v>
      </c>
      <c r="D6" s="126" t="s">
        <v>183</v>
      </c>
    </row>
    <row r="7" spans="1:4">
      <c r="A7" s="124">
        <v>1</v>
      </c>
      <c r="B7" s="124">
        <v>7.4999999999999997E-3</v>
      </c>
      <c r="C7" s="127">
        <v>927749</v>
      </c>
      <c r="D7" s="127">
        <v>6968</v>
      </c>
    </row>
    <row r="8" spans="1:4">
      <c r="A8" s="124">
        <v>2</v>
      </c>
      <c r="B8" s="124" t="s">
        <v>76</v>
      </c>
      <c r="C8" s="127">
        <v>927749</v>
      </c>
      <c r="D8" s="127">
        <v>6968</v>
      </c>
    </row>
    <row r="9" spans="1:4">
      <c r="A9" s="124">
        <v>3</v>
      </c>
      <c r="B9" s="124" t="s">
        <v>150</v>
      </c>
      <c r="C9" s="127">
        <v>35000</v>
      </c>
      <c r="D9" s="127">
        <v>263</v>
      </c>
    </row>
    <row r="10" spans="1:4">
      <c r="A10" s="124">
        <v>4</v>
      </c>
      <c r="B10" s="124" t="s">
        <v>12</v>
      </c>
      <c r="C10" s="127">
        <v>90650</v>
      </c>
      <c r="D10" s="127">
        <v>681</v>
      </c>
    </row>
    <row r="11" spans="1:4">
      <c r="A11" s="124">
        <v>5</v>
      </c>
      <c r="B11" s="124" t="s">
        <v>25</v>
      </c>
      <c r="C11" s="127">
        <v>151785</v>
      </c>
      <c r="D11" s="127">
        <v>1139</v>
      </c>
    </row>
    <row r="12" spans="1:4">
      <c r="A12" s="124">
        <v>6</v>
      </c>
      <c r="B12" s="124" t="s">
        <v>24</v>
      </c>
      <c r="C12" s="127">
        <v>102600</v>
      </c>
      <c r="D12" s="127">
        <v>772</v>
      </c>
    </row>
    <row r="13" spans="1:4">
      <c r="A13" s="124">
        <v>7</v>
      </c>
      <c r="B13" s="124" t="s">
        <v>23</v>
      </c>
      <c r="C13" s="127">
        <v>40500</v>
      </c>
      <c r="D13" s="127">
        <v>304</v>
      </c>
    </row>
    <row r="14" spans="1:4">
      <c r="A14" s="124">
        <v>8</v>
      </c>
      <c r="B14" s="124" t="s">
        <v>17</v>
      </c>
      <c r="C14" s="127">
        <v>50000</v>
      </c>
      <c r="D14" s="127">
        <v>376</v>
      </c>
    </row>
    <row r="15" spans="1:4">
      <c r="A15" s="124">
        <v>9</v>
      </c>
      <c r="B15" s="124" t="s">
        <v>176</v>
      </c>
      <c r="C15" s="127">
        <v>12000</v>
      </c>
      <c r="D15" s="127">
        <v>90</v>
      </c>
    </row>
    <row r="16" spans="1:4">
      <c r="A16" s="124">
        <v>10</v>
      </c>
      <c r="B16" s="124" t="s">
        <v>22</v>
      </c>
      <c r="C16" s="127">
        <v>76170</v>
      </c>
      <c r="D16" s="127">
        <v>573</v>
      </c>
    </row>
    <row r="17" spans="1:4">
      <c r="A17" s="124">
        <v>11</v>
      </c>
      <c r="B17" s="124" t="s">
        <v>13</v>
      </c>
      <c r="C17" s="127">
        <v>24000</v>
      </c>
      <c r="D17" s="127">
        <v>180</v>
      </c>
    </row>
    <row r="18" spans="1:4">
      <c r="A18" s="124">
        <v>12</v>
      </c>
      <c r="B18" s="124" t="s">
        <v>171</v>
      </c>
      <c r="C18" s="127">
        <v>72886</v>
      </c>
      <c r="D18" s="127">
        <v>547</v>
      </c>
    </row>
    <row r="19" spans="1:4">
      <c r="A19" s="124">
        <v>13</v>
      </c>
      <c r="B19" s="124" t="s">
        <v>19</v>
      </c>
      <c r="C19" s="127">
        <v>54830</v>
      </c>
      <c r="D19" s="127">
        <v>413</v>
      </c>
    </row>
    <row r="20" spans="1:4">
      <c r="A20" s="124">
        <v>14</v>
      </c>
      <c r="B20" s="124" t="s">
        <v>185</v>
      </c>
      <c r="C20" s="127">
        <v>8200</v>
      </c>
      <c r="D20" s="127">
        <v>62</v>
      </c>
    </row>
    <row r="21" spans="1:4">
      <c r="A21" s="124">
        <v>15</v>
      </c>
      <c r="B21" s="124" t="s">
        <v>60</v>
      </c>
      <c r="C21" s="127">
        <v>4037</v>
      </c>
      <c r="D21" s="127">
        <v>30</v>
      </c>
    </row>
    <row r="22" spans="1:4">
      <c r="A22" s="124">
        <v>16</v>
      </c>
      <c r="B22" s="124" t="s">
        <v>62</v>
      </c>
      <c r="C22" s="127">
        <v>1375</v>
      </c>
      <c r="D22" s="127">
        <v>10</v>
      </c>
    </row>
    <row r="23" spans="1:4">
      <c r="A23" s="124">
        <v>17</v>
      </c>
      <c r="B23" s="124" t="s">
        <v>174</v>
      </c>
      <c r="C23" s="127">
        <v>3300</v>
      </c>
      <c r="D23" s="127">
        <v>25</v>
      </c>
    </row>
    <row r="24" spans="1:4">
      <c r="A24" s="124">
        <v>18</v>
      </c>
      <c r="B24" s="124" t="s">
        <v>14</v>
      </c>
      <c r="C24" s="127">
        <v>3250</v>
      </c>
      <c r="D24" s="127">
        <v>24</v>
      </c>
    </row>
    <row r="25" spans="1:4">
      <c r="A25" s="124">
        <v>19</v>
      </c>
      <c r="B25" s="124" t="s">
        <v>18</v>
      </c>
      <c r="C25" s="127">
        <v>13897</v>
      </c>
      <c r="D25" s="127">
        <v>104</v>
      </c>
    </row>
    <row r="26" spans="1:4">
      <c r="A26" s="124">
        <v>20</v>
      </c>
      <c r="B26" s="124" t="s">
        <v>63</v>
      </c>
      <c r="C26" s="127">
        <v>1375</v>
      </c>
      <c r="D26" s="127">
        <v>10</v>
      </c>
    </row>
    <row r="27" spans="1:4">
      <c r="A27" s="124">
        <v>21</v>
      </c>
      <c r="B27" s="124" t="s">
        <v>67</v>
      </c>
      <c r="C27" s="127">
        <v>2600</v>
      </c>
      <c r="D27" s="127">
        <v>20</v>
      </c>
    </row>
    <row r="28" spans="1:4">
      <c r="A28" s="124">
        <v>22</v>
      </c>
      <c r="B28" s="124" t="s">
        <v>175</v>
      </c>
      <c r="C28" s="127">
        <v>29294</v>
      </c>
      <c r="D28" s="127">
        <v>220</v>
      </c>
    </row>
    <row r="29" spans="1:4">
      <c r="A29" s="124">
        <v>23</v>
      </c>
      <c r="B29" s="124" t="s">
        <v>177</v>
      </c>
      <c r="C29" s="127">
        <v>150000</v>
      </c>
      <c r="D29" s="127">
        <v>1125</v>
      </c>
    </row>
    <row r="30" spans="1:4">
      <c r="A30" s="124"/>
      <c r="B30" s="124">
        <v>7.4999999999999997E-2</v>
      </c>
      <c r="C30" s="127">
        <v>169818.43</v>
      </c>
      <c r="D30" s="127">
        <v>12737</v>
      </c>
    </row>
    <row r="31" spans="1:4">
      <c r="A31" s="124"/>
      <c r="B31" s="124" t="s">
        <v>105</v>
      </c>
      <c r="C31" s="127">
        <v>169818.43</v>
      </c>
      <c r="D31" s="127">
        <v>12737</v>
      </c>
    </row>
    <row r="32" spans="1:4">
      <c r="A32" s="124">
        <v>1</v>
      </c>
      <c r="B32" s="124" t="s">
        <v>296</v>
      </c>
      <c r="C32" s="127">
        <v>45269</v>
      </c>
      <c r="D32" s="127">
        <v>3395</v>
      </c>
    </row>
    <row r="33" spans="1:4">
      <c r="A33" s="124">
        <v>2</v>
      </c>
      <c r="B33" s="124" t="s">
        <v>298</v>
      </c>
      <c r="C33" s="127">
        <v>49692.59</v>
      </c>
      <c r="D33" s="127">
        <v>3727</v>
      </c>
    </row>
    <row r="34" spans="1:4">
      <c r="A34" s="124">
        <v>3</v>
      </c>
      <c r="B34" s="124" t="s">
        <v>297</v>
      </c>
      <c r="C34" s="127">
        <v>74856.84</v>
      </c>
      <c r="D34" s="127">
        <v>5615</v>
      </c>
    </row>
    <row r="35" spans="1:4">
      <c r="A35" s="124"/>
      <c r="B35" s="124" t="s">
        <v>191</v>
      </c>
      <c r="C35" s="127">
        <v>1505824.81</v>
      </c>
      <c r="D35" s="127">
        <v>22585</v>
      </c>
    </row>
    <row r="36" spans="1:4">
      <c r="A36" s="124"/>
      <c r="B36" s="124" t="s">
        <v>76</v>
      </c>
      <c r="C36" s="127">
        <v>1484096.81</v>
      </c>
      <c r="D36" s="127">
        <v>22259</v>
      </c>
    </row>
    <row r="37" spans="1:4">
      <c r="A37" s="124">
        <v>1</v>
      </c>
      <c r="B37" s="124" t="s">
        <v>291</v>
      </c>
      <c r="C37" s="127">
        <v>1170080</v>
      </c>
      <c r="D37" s="127">
        <v>17551</v>
      </c>
    </row>
    <row r="38" spans="1:4">
      <c r="A38" s="124">
        <v>2</v>
      </c>
      <c r="B38" s="124" t="s">
        <v>56</v>
      </c>
      <c r="C38" s="127">
        <v>8320</v>
      </c>
      <c r="D38" s="127">
        <v>124</v>
      </c>
    </row>
    <row r="39" spans="1:4">
      <c r="A39" s="124">
        <v>3</v>
      </c>
      <c r="B39" s="124" t="s">
        <v>294</v>
      </c>
      <c r="C39" s="127">
        <v>22120</v>
      </c>
      <c r="D39" s="127">
        <v>332</v>
      </c>
    </row>
    <row r="40" spans="1:4">
      <c r="A40" s="124">
        <v>4</v>
      </c>
      <c r="B40" s="124" t="s">
        <v>293</v>
      </c>
      <c r="C40" s="127">
        <v>246775</v>
      </c>
      <c r="D40" s="127">
        <v>3702</v>
      </c>
    </row>
    <row r="41" spans="1:4">
      <c r="A41" s="124">
        <v>5</v>
      </c>
      <c r="B41" s="124" t="s">
        <v>295</v>
      </c>
      <c r="C41" s="127">
        <v>25546.81</v>
      </c>
      <c r="D41" s="127">
        <v>383</v>
      </c>
    </row>
    <row r="42" spans="1:4">
      <c r="A42" s="124">
        <v>6</v>
      </c>
      <c r="B42" s="124" t="s">
        <v>274</v>
      </c>
      <c r="C42" s="127">
        <v>7089</v>
      </c>
      <c r="D42" s="127">
        <v>105</v>
      </c>
    </row>
    <row r="43" spans="1:4">
      <c r="A43" s="124">
        <v>7</v>
      </c>
      <c r="B43" s="124" t="s">
        <v>54</v>
      </c>
      <c r="C43" s="127">
        <v>4166</v>
      </c>
      <c r="D43" s="127">
        <v>62</v>
      </c>
    </row>
    <row r="44" spans="1:4">
      <c r="A44" s="124"/>
      <c r="B44" s="124" t="s">
        <v>302</v>
      </c>
      <c r="C44" s="127">
        <v>21728</v>
      </c>
      <c r="D44" s="127">
        <v>326</v>
      </c>
    </row>
    <row r="45" spans="1:4">
      <c r="A45" s="124">
        <v>1</v>
      </c>
      <c r="B45" s="124" t="s">
        <v>272</v>
      </c>
      <c r="C45" s="127">
        <v>21728</v>
      </c>
      <c r="D45" s="127">
        <v>326</v>
      </c>
    </row>
    <row r="46" spans="1:4">
      <c r="A46" s="124"/>
      <c r="B46" s="124" t="s">
        <v>186</v>
      </c>
      <c r="C46" s="127">
        <v>2603392.2400000002</v>
      </c>
      <c r="D46" s="127">
        <v>42290</v>
      </c>
    </row>
  </sheetData>
  <pageMargins left="0.7" right="0.7" top="0.75" bottom="0.75" header="0.3" footer="0.3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3"/>
  <sheetViews>
    <sheetView topLeftCell="A5" workbookViewId="0">
      <selection activeCell="L28" sqref="L28"/>
    </sheetView>
  </sheetViews>
  <sheetFormatPr defaultColWidth="9.140625" defaultRowHeight="13.5"/>
  <cols>
    <col min="1" max="1" width="5.5703125" style="113" customWidth="1"/>
    <col min="2" max="2" width="12.42578125" style="113" customWidth="1"/>
    <col min="3" max="3" width="42.28515625" style="113" customWidth="1"/>
    <col min="4" max="4" width="10.28515625" style="113" customWidth="1"/>
    <col min="5" max="5" width="9.140625" style="113"/>
    <col min="6" max="6" width="10.28515625" style="114" customWidth="1"/>
    <col min="7" max="16384" width="9.140625" style="113"/>
  </cols>
  <sheetData>
    <row r="1" spans="1:9">
      <c r="A1" s="113" t="s">
        <v>187</v>
      </c>
      <c r="E1" s="114"/>
      <c r="F1" s="113"/>
      <c r="G1" s="115"/>
      <c r="H1" s="114"/>
      <c r="I1" s="114"/>
    </row>
    <row r="2" spans="1:9">
      <c r="A2" s="113" t="s">
        <v>249</v>
      </c>
      <c r="E2" s="114"/>
      <c r="F2" s="113"/>
      <c r="G2" s="115"/>
      <c r="H2" s="114"/>
      <c r="I2" s="114"/>
    </row>
    <row r="3" spans="1:9">
      <c r="A3" s="116"/>
      <c r="C3" s="116"/>
      <c r="D3" s="117"/>
      <c r="E3" s="118"/>
      <c r="F3" s="117"/>
    </row>
    <row r="4" spans="1:9">
      <c r="A4" s="119" t="s">
        <v>158</v>
      </c>
      <c r="C4" s="116"/>
      <c r="D4" s="117"/>
      <c r="E4" s="118"/>
      <c r="F4" s="117"/>
    </row>
    <row r="5" spans="1:9">
      <c r="A5" s="113" t="s">
        <v>4</v>
      </c>
      <c r="B5" s="116" t="s">
        <v>5</v>
      </c>
      <c r="C5" s="116" t="s">
        <v>6</v>
      </c>
      <c r="D5" s="117" t="s">
        <v>9</v>
      </c>
      <c r="E5" s="116" t="s">
        <v>250</v>
      </c>
      <c r="F5" s="117" t="s">
        <v>10</v>
      </c>
      <c r="G5" s="113" t="s">
        <v>73</v>
      </c>
    </row>
    <row r="6" spans="1:9">
      <c r="A6" s="113">
        <v>1</v>
      </c>
      <c r="B6" s="120">
        <v>44111</v>
      </c>
      <c r="C6" s="116" t="s">
        <v>55</v>
      </c>
      <c r="D6" s="117">
        <v>355000</v>
      </c>
      <c r="E6" s="116" t="s">
        <v>191</v>
      </c>
      <c r="F6" s="117">
        <v>5325</v>
      </c>
      <c r="G6" s="113" t="s">
        <v>76</v>
      </c>
    </row>
    <row r="7" spans="1:9">
      <c r="A7" s="113">
        <v>2</v>
      </c>
      <c r="B7" s="120">
        <v>44113</v>
      </c>
      <c r="C7" s="116" t="s">
        <v>251</v>
      </c>
      <c r="D7" s="117">
        <v>2363</v>
      </c>
      <c r="E7" s="116" t="s">
        <v>191</v>
      </c>
      <c r="F7" s="117">
        <v>35</v>
      </c>
      <c r="G7" s="113" t="s">
        <v>76</v>
      </c>
    </row>
    <row r="8" spans="1:9">
      <c r="A8" s="113">
        <v>3</v>
      </c>
      <c r="B8" s="120">
        <v>44113</v>
      </c>
      <c r="C8" s="116" t="s">
        <v>252</v>
      </c>
      <c r="D8" s="117">
        <v>10750</v>
      </c>
      <c r="E8" s="116" t="s">
        <v>191</v>
      </c>
      <c r="F8" s="117">
        <v>161</v>
      </c>
      <c r="G8" s="113" t="s">
        <v>76</v>
      </c>
    </row>
    <row r="9" spans="1:9">
      <c r="A9" s="113">
        <v>4</v>
      </c>
      <c r="B9" s="120">
        <v>44113</v>
      </c>
      <c r="C9" s="116" t="s">
        <v>252</v>
      </c>
      <c r="D9" s="117">
        <v>52450</v>
      </c>
      <c r="E9" s="116" t="s">
        <v>191</v>
      </c>
      <c r="F9" s="117">
        <v>787</v>
      </c>
      <c r="G9" s="113" t="s">
        <v>76</v>
      </c>
    </row>
    <row r="10" spans="1:9">
      <c r="A10" s="113">
        <v>5</v>
      </c>
      <c r="B10" s="120">
        <v>44114</v>
      </c>
      <c r="C10" s="116" t="s">
        <v>253</v>
      </c>
      <c r="D10" s="117">
        <v>11483</v>
      </c>
      <c r="E10" s="116" t="s">
        <v>191</v>
      </c>
      <c r="F10" s="117">
        <v>172</v>
      </c>
      <c r="G10" s="113" t="s">
        <v>76</v>
      </c>
    </row>
    <row r="11" spans="1:9">
      <c r="A11" s="113">
        <v>6</v>
      </c>
      <c r="B11" s="120">
        <v>44114</v>
      </c>
      <c r="C11" s="116" t="s">
        <v>254</v>
      </c>
      <c r="D11" s="117">
        <v>10851</v>
      </c>
      <c r="E11" s="116" t="s">
        <v>191</v>
      </c>
      <c r="F11" s="117">
        <v>163</v>
      </c>
      <c r="G11" s="113" t="s">
        <v>76</v>
      </c>
    </row>
    <row r="12" spans="1:9">
      <c r="A12" s="113">
        <v>7</v>
      </c>
      <c r="B12" s="120">
        <v>44114</v>
      </c>
      <c r="C12" s="116" t="s">
        <v>55</v>
      </c>
      <c r="D12" s="117">
        <v>515000</v>
      </c>
      <c r="E12" s="116" t="s">
        <v>191</v>
      </c>
      <c r="F12" s="117">
        <v>7725</v>
      </c>
      <c r="G12" s="113" t="s">
        <v>76</v>
      </c>
    </row>
    <row r="13" spans="1:9">
      <c r="A13" s="113">
        <v>8</v>
      </c>
      <c r="B13" s="120">
        <v>44118</v>
      </c>
      <c r="C13" s="116" t="s">
        <v>56</v>
      </c>
      <c r="D13" s="117">
        <v>2080</v>
      </c>
      <c r="E13" s="116" t="s">
        <v>191</v>
      </c>
      <c r="F13" s="117">
        <v>31</v>
      </c>
      <c r="G13" s="113" t="s">
        <v>76</v>
      </c>
    </row>
    <row r="14" spans="1:9">
      <c r="A14" s="113">
        <v>9</v>
      </c>
      <c r="B14" s="120">
        <v>44118</v>
      </c>
      <c r="C14" s="116" t="s">
        <v>56</v>
      </c>
      <c r="D14" s="117">
        <v>2080</v>
      </c>
      <c r="E14" s="116" t="s">
        <v>191</v>
      </c>
      <c r="F14" s="117">
        <v>31</v>
      </c>
      <c r="G14" s="113" t="s">
        <v>76</v>
      </c>
    </row>
    <row r="15" spans="1:9">
      <c r="A15" s="113">
        <v>10</v>
      </c>
      <c r="B15" s="120">
        <v>44120</v>
      </c>
      <c r="C15" s="116" t="s">
        <v>255</v>
      </c>
      <c r="D15" s="117">
        <v>29864</v>
      </c>
      <c r="E15" s="116" t="s">
        <v>191</v>
      </c>
      <c r="F15" s="117">
        <v>448</v>
      </c>
      <c r="G15" s="113" t="s">
        <v>76</v>
      </c>
    </row>
    <row r="16" spans="1:9">
      <c r="A16" s="113">
        <v>11</v>
      </c>
      <c r="B16" s="120">
        <v>44123</v>
      </c>
      <c r="C16" s="116" t="s">
        <v>55</v>
      </c>
      <c r="D16" s="117">
        <v>235000</v>
      </c>
      <c r="E16" s="116" t="s">
        <v>191</v>
      </c>
      <c r="F16" s="117">
        <v>3525</v>
      </c>
      <c r="G16" s="113" t="s">
        <v>76</v>
      </c>
    </row>
    <row r="17" spans="1:8">
      <c r="A17" s="113">
        <v>12</v>
      </c>
      <c r="B17" s="120">
        <v>44123</v>
      </c>
      <c r="C17" s="116" t="s">
        <v>256</v>
      </c>
      <c r="D17" s="117">
        <v>7317</v>
      </c>
      <c r="E17" s="116" t="s">
        <v>191</v>
      </c>
      <c r="F17" s="117">
        <v>110</v>
      </c>
      <c r="G17" s="113" t="s">
        <v>76</v>
      </c>
    </row>
    <row r="18" spans="1:8">
      <c r="A18" s="113">
        <v>13</v>
      </c>
      <c r="B18" s="120">
        <v>44125</v>
      </c>
      <c r="C18" s="116" t="s">
        <v>56</v>
      </c>
      <c r="D18" s="117">
        <v>2080</v>
      </c>
      <c r="E18" s="116" t="s">
        <v>191</v>
      </c>
      <c r="F18" s="117">
        <v>31</v>
      </c>
      <c r="G18" s="113" t="s">
        <v>76</v>
      </c>
    </row>
    <row r="19" spans="1:8">
      <c r="A19" s="113">
        <v>14</v>
      </c>
      <c r="B19" s="120">
        <v>44125</v>
      </c>
      <c r="C19" s="116" t="s">
        <v>12</v>
      </c>
      <c r="D19" s="117">
        <v>130</v>
      </c>
      <c r="E19" s="116" t="s">
        <v>191</v>
      </c>
      <c r="F19" s="117">
        <v>2</v>
      </c>
      <c r="G19" s="113" t="s">
        <v>76</v>
      </c>
    </row>
    <row r="20" spans="1:8">
      <c r="A20" s="113">
        <v>15</v>
      </c>
      <c r="B20" s="120">
        <v>44128</v>
      </c>
      <c r="C20" s="116" t="s">
        <v>55</v>
      </c>
      <c r="D20" s="117">
        <v>1168000</v>
      </c>
      <c r="E20" s="116" t="s">
        <v>191</v>
      </c>
      <c r="F20" s="117">
        <v>17520</v>
      </c>
      <c r="G20" s="113" t="s">
        <v>76</v>
      </c>
    </row>
    <row r="21" spans="1:8">
      <c r="A21" s="113">
        <v>16</v>
      </c>
      <c r="B21" s="120">
        <v>44131</v>
      </c>
      <c r="C21" s="116" t="s">
        <v>56</v>
      </c>
      <c r="D21" s="117">
        <v>2080</v>
      </c>
      <c r="E21" s="116" t="s">
        <v>191</v>
      </c>
      <c r="F21" s="117">
        <v>31</v>
      </c>
      <c r="G21" s="113" t="s">
        <v>76</v>
      </c>
    </row>
    <row r="22" spans="1:8">
      <c r="A22" s="113">
        <v>1</v>
      </c>
      <c r="B22" s="120">
        <v>44131</v>
      </c>
      <c r="C22" s="116" t="s">
        <v>163</v>
      </c>
      <c r="D22" s="117">
        <v>5280</v>
      </c>
      <c r="E22" s="116" t="s">
        <v>259</v>
      </c>
      <c r="F22" s="117">
        <f>124+74</f>
        <v>198</v>
      </c>
      <c r="G22" s="121" t="s">
        <v>223</v>
      </c>
      <c r="H22" s="121"/>
    </row>
    <row r="23" spans="1:8">
      <c r="A23" s="113">
        <v>2</v>
      </c>
      <c r="B23" s="120">
        <v>44131</v>
      </c>
      <c r="C23" s="116" t="s">
        <v>260</v>
      </c>
      <c r="D23" s="117">
        <v>4000</v>
      </c>
      <c r="E23" s="116" t="s">
        <v>259</v>
      </c>
      <c r="F23" s="117">
        <f>94+56</f>
        <v>150</v>
      </c>
      <c r="G23" s="121" t="s">
        <v>223</v>
      </c>
      <c r="H23" s="121"/>
    </row>
    <row r="24" spans="1:8">
      <c r="A24" s="113">
        <v>3</v>
      </c>
      <c r="B24" s="120">
        <v>44131</v>
      </c>
      <c r="C24" s="116" t="s">
        <v>261</v>
      </c>
      <c r="D24" s="117">
        <v>2400</v>
      </c>
      <c r="E24" s="116" t="s">
        <v>259</v>
      </c>
      <c r="F24" s="117">
        <f>56+34</f>
        <v>90</v>
      </c>
      <c r="G24" s="121" t="s">
        <v>223</v>
      </c>
      <c r="H24" s="121"/>
    </row>
    <row r="25" spans="1:8">
      <c r="A25" s="113">
        <v>4</v>
      </c>
      <c r="B25" s="120">
        <v>44131</v>
      </c>
      <c r="C25" s="116" t="s">
        <v>262</v>
      </c>
      <c r="D25" s="117">
        <v>2400</v>
      </c>
      <c r="E25" s="116" t="s">
        <v>259</v>
      </c>
      <c r="F25" s="117">
        <f>56+34</f>
        <v>90</v>
      </c>
      <c r="G25" s="121" t="s">
        <v>223</v>
      </c>
      <c r="H25" s="121"/>
    </row>
    <row r="26" spans="1:8">
      <c r="A26" s="113">
        <v>5</v>
      </c>
      <c r="B26" s="120">
        <v>44131</v>
      </c>
      <c r="C26" s="116" t="s">
        <v>263</v>
      </c>
      <c r="D26" s="117">
        <v>1920</v>
      </c>
      <c r="E26" s="116" t="s">
        <v>259</v>
      </c>
      <c r="F26" s="117">
        <f>45+27</f>
        <v>72</v>
      </c>
      <c r="G26" s="121" t="s">
        <v>223</v>
      </c>
      <c r="H26" s="121"/>
    </row>
    <row r="27" spans="1:8">
      <c r="A27" s="113">
        <v>1</v>
      </c>
      <c r="B27" s="120">
        <v>44111</v>
      </c>
      <c r="C27" s="116" t="s">
        <v>170</v>
      </c>
      <c r="D27" s="117">
        <v>5000</v>
      </c>
      <c r="E27" s="116" t="s">
        <v>264</v>
      </c>
      <c r="F27" s="117">
        <v>38</v>
      </c>
      <c r="G27" s="114" t="s">
        <v>76</v>
      </c>
      <c r="H27" s="114"/>
    </row>
    <row r="28" spans="1:8">
      <c r="A28" s="113">
        <v>2</v>
      </c>
      <c r="B28" s="120">
        <v>44111</v>
      </c>
      <c r="C28" s="116" t="s">
        <v>12</v>
      </c>
      <c r="D28" s="117">
        <v>15000</v>
      </c>
      <c r="E28" s="116" t="s">
        <v>264</v>
      </c>
      <c r="F28" s="117">
        <v>113</v>
      </c>
      <c r="G28" s="114" t="s">
        <v>76</v>
      </c>
      <c r="H28" s="114"/>
    </row>
    <row r="29" spans="1:8">
      <c r="A29" s="113">
        <v>3</v>
      </c>
      <c r="B29" s="120">
        <v>44111</v>
      </c>
      <c r="C29" s="116" t="s">
        <v>25</v>
      </c>
      <c r="D29" s="117">
        <v>15000</v>
      </c>
      <c r="E29" s="116" t="s">
        <v>264</v>
      </c>
      <c r="F29" s="117">
        <v>113</v>
      </c>
      <c r="G29" s="114" t="s">
        <v>76</v>
      </c>
      <c r="H29" s="114"/>
    </row>
    <row r="30" spans="1:8">
      <c r="A30" s="113">
        <v>4</v>
      </c>
      <c r="B30" s="120">
        <v>44111</v>
      </c>
      <c r="C30" s="116" t="s">
        <v>23</v>
      </c>
      <c r="D30" s="117">
        <v>10000</v>
      </c>
      <c r="E30" s="116" t="s">
        <v>264</v>
      </c>
      <c r="F30" s="117">
        <v>75</v>
      </c>
      <c r="G30" s="114" t="s">
        <v>76</v>
      </c>
      <c r="H30" s="114"/>
    </row>
    <row r="31" spans="1:8">
      <c r="A31" s="113">
        <v>5</v>
      </c>
      <c r="B31" s="120">
        <v>44111</v>
      </c>
      <c r="C31" s="116" t="s">
        <v>24</v>
      </c>
      <c r="D31" s="117">
        <v>25000</v>
      </c>
      <c r="E31" s="116" t="s">
        <v>264</v>
      </c>
      <c r="F31" s="117">
        <v>188</v>
      </c>
      <c r="G31" s="114" t="s">
        <v>76</v>
      </c>
      <c r="H31" s="114"/>
    </row>
    <row r="32" spans="1:8">
      <c r="A32" s="113">
        <v>6</v>
      </c>
      <c r="B32" s="120">
        <v>44111</v>
      </c>
      <c r="C32" s="116" t="s">
        <v>22</v>
      </c>
      <c r="D32" s="117">
        <v>15000</v>
      </c>
      <c r="E32" s="116" t="s">
        <v>264</v>
      </c>
      <c r="F32" s="117">
        <v>113</v>
      </c>
      <c r="G32" s="114" t="s">
        <v>76</v>
      </c>
      <c r="H32" s="114"/>
    </row>
    <row r="33" spans="1:8">
      <c r="A33" s="113">
        <v>7</v>
      </c>
      <c r="B33" s="120">
        <v>44111</v>
      </c>
      <c r="C33" s="116" t="s">
        <v>13</v>
      </c>
      <c r="D33" s="117">
        <v>10000</v>
      </c>
      <c r="E33" s="116" t="s">
        <v>264</v>
      </c>
      <c r="F33" s="117">
        <v>75</v>
      </c>
      <c r="G33" s="114" t="s">
        <v>76</v>
      </c>
      <c r="H33" s="114"/>
    </row>
    <row r="34" spans="1:8">
      <c r="A34" s="113">
        <v>8</v>
      </c>
      <c r="B34" s="120">
        <v>44111</v>
      </c>
      <c r="C34" s="116" t="s">
        <v>19</v>
      </c>
      <c r="D34" s="117">
        <v>5700</v>
      </c>
      <c r="E34" s="116" t="s">
        <v>264</v>
      </c>
      <c r="F34" s="117">
        <v>43</v>
      </c>
      <c r="G34" s="114" t="s">
        <v>76</v>
      </c>
      <c r="H34" s="114"/>
    </row>
    <row r="35" spans="1:8">
      <c r="A35" s="113">
        <v>9</v>
      </c>
      <c r="B35" s="120">
        <v>44111</v>
      </c>
      <c r="C35" s="116" t="s">
        <v>19</v>
      </c>
      <c r="D35" s="117">
        <v>5500</v>
      </c>
      <c r="E35" s="116" t="s">
        <v>264</v>
      </c>
      <c r="F35" s="117">
        <v>41</v>
      </c>
      <c r="G35" s="114" t="s">
        <v>76</v>
      </c>
      <c r="H35" s="114"/>
    </row>
    <row r="36" spans="1:8">
      <c r="A36" s="113">
        <v>10</v>
      </c>
      <c r="B36" s="120">
        <v>44111</v>
      </c>
      <c r="C36" s="116" t="s">
        <v>60</v>
      </c>
      <c r="D36" s="117">
        <v>1625</v>
      </c>
      <c r="E36" s="116" t="s">
        <v>264</v>
      </c>
      <c r="F36" s="117">
        <v>12</v>
      </c>
      <c r="G36" s="114" t="s">
        <v>76</v>
      </c>
      <c r="H36" s="114"/>
    </row>
    <row r="37" spans="1:8">
      <c r="A37" s="113">
        <v>11</v>
      </c>
      <c r="B37" s="120">
        <v>44111</v>
      </c>
      <c r="C37" s="116" t="s">
        <v>14</v>
      </c>
      <c r="D37" s="117">
        <v>1500</v>
      </c>
      <c r="E37" s="116" t="s">
        <v>264</v>
      </c>
      <c r="F37" s="117">
        <v>11</v>
      </c>
      <c r="G37" s="114" t="s">
        <v>76</v>
      </c>
      <c r="H37" s="114"/>
    </row>
    <row r="38" spans="1:8">
      <c r="A38" s="113">
        <v>12</v>
      </c>
      <c r="B38" s="120">
        <v>44111</v>
      </c>
      <c r="C38" s="116" t="s">
        <v>174</v>
      </c>
      <c r="D38" s="117">
        <v>1100</v>
      </c>
      <c r="E38" s="116" t="s">
        <v>264</v>
      </c>
      <c r="F38" s="117">
        <v>8</v>
      </c>
      <c r="G38" s="114" t="s">
        <v>76</v>
      </c>
      <c r="H38" s="114"/>
    </row>
    <row r="39" spans="1:8">
      <c r="A39" s="113">
        <v>13</v>
      </c>
      <c r="B39" s="120">
        <v>44111</v>
      </c>
      <c r="C39" s="116" t="s">
        <v>185</v>
      </c>
      <c r="D39" s="117">
        <v>3900</v>
      </c>
      <c r="E39" s="116" t="s">
        <v>264</v>
      </c>
      <c r="F39" s="117">
        <v>29</v>
      </c>
      <c r="G39" s="114" t="s">
        <v>76</v>
      </c>
      <c r="H39" s="114"/>
    </row>
    <row r="40" spans="1:8">
      <c r="A40" s="113">
        <v>14</v>
      </c>
      <c r="B40" s="120">
        <v>44111</v>
      </c>
      <c r="C40" s="116" t="s">
        <v>18</v>
      </c>
      <c r="D40" s="117">
        <v>3300</v>
      </c>
      <c r="E40" s="116" t="s">
        <v>264</v>
      </c>
      <c r="F40" s="117">
        <v>25</v>
      </c>
      <c r="G40" s="114" t="s">
        <v>76</v>
      </c>
      <c r="H40" s="114"/>
    </row>
    <row r="41" spans="1:8">
      <c r="A41" s="113">
        <v>15</v>
      </c>
      <c r="B41" s="120">
        <v>44111</v>
      </c>
      <c r="C41" s="116" t="s">
        <v>63</v>
      </c>
      <c r="D41" s="117">
        <v>1000</v>
      </c>
      <c r="E41" s="116" t="s">
        <v>264</v>
      </c>
      <c r="F41" s="117">
        <v>8</v>
      </c>
      <c r="G41" s="114" t="s">
        <v>76</v>
      </c>
      <c r="H41" s="114"/>
    </row>
    <row r="42" spans="1:8">
      <c r="A42" s="113">
        <v>16</v>
      </c>
      <c r="B42" s="120">
        <v>44113</v>
      </c>
      <c r="C42" s="116" t="s">
        <v>25</v>
      </c>
      <c r="D42" s="117">
        <v>4544</v>
      </c>
      <c r="E42" s="116" t="s">
        <v>264</v>
      </c>
      <c r="F42" s="117">
        <v>33</v>
      </c>
      <c r="G42" s="114" t="s">
        <v>76</v>
      </c>
      <c r="H42" s="114"/>
    </row>
    <row r="43" spans="1:8">
      <c r="A43" s="113">
        <v>17</v>
      </c>
      <c r="B43" s="120">
        <v>44114</v>
      </c>
      <c r="C43" s="116" t="s">
        <v>265</v>
      </c>
      <c r="D43" s="117">
        <v>29294</v>
      </c>
      <c r="E43" s="116" t="s">
        <v>264</v>
      </c>
      <c r="F43" s="117">
        <v>220</v>
      </c>
      <c r="G43" s="114" t="s">
        <v>76</v>
      </c>
      <c r="H43" s="114"/>
    </row>
    <row r="44" spans="1:8">
      <c r="A44" s="113">
        <v>18</v>
      </c>
      <c r="B44" s="120">
        <v>44114</v>
      </c>
      <c r="C44" s="116" t="s">
        <v>19</v>
      </c>
      <c r="D44" s="117">
        <v>7800</v>
      </c>
      <c r="E44" s="116" t="s">
        <v>264</v>
      </c>
      <c r="F44" s="117">
        <v>59</v>
      </c>
      <c r="G44" s="114" t="s">
        <v>76</v>
      </c>
      <c r="H44" s="114"/>
    </row>
    <row r="45" spans="1:8">
      <c r="A45" s="113">
        <v>19</v>
      </c>
      <c r="B45" s="120">
        <v>44114</v>
      </c>
      <c r="C45" s="116" t="s">
        <v>19</v>
      </c>
      <c r="D45" s="117">
        <v>9850</v>
      </c>
      <c r="E45" s="116" t="s">
        <v>264</v>
      </c>
      <c r="F45" s="117">
        <v>74</v>
      </c>
      <c r="G45" s="114" t="s">
        <v>76</v>
      </c>
      <c r="H45" s="114"/>
    </row>
    <row r="46" spans="1:8">
      <c r="A46" s="113">
        <v>20</v>
      </c>
      <c r="B46" s="120">
        <v>44114</v>
      </c>
      <c r="C46" s="116" t="s">
        <v>63</v>
      </c>
      <c r="D46" s="117">
        <v>2100</v>
      </c>
      <c r="E46" s="116" t="s">
        <v>264</v>
      </c>
      <c r="F46" s="117">
        <v>16</v>
      </c>
      <c r="G46" s="114" t="s">
        <v>76</v>
      </c>
      <c r="H46" s="114"/>
    </row>
    <row r="47" spans="1:8">
      <c r="A47" s="113">
        <v>21</v>
      </c>
      <c r="B47" s="120">
        <v>44114</v>
      </c>
      <c r="C47" s="116" t="s">
        <v>18</v>
      </c>
      <c r="D47" s="117">
        <v>2750</v>
      </c>
      <c r="E47" s="116" t="s">
        <v>264</v>
      </c>
      <c r="F47" s="117">
        <v>21</v>
      </c>
      <c r="G47" s="114" t="s">
        <v>76</v>
      </c>
      <c r="H47" s="114"/>
    </row>
    <row r="48" spans="1:8">
      <c r="A48" s="113">
        <v>22</v>
      </c>
      <c r="B48" s="120">
        <v>44114</v>
      </c>
      <c r="C48" s="116" t="s">
        <v>14</v>
      </c>
      <c r="D48" s="117">
        <v>3500</v>
      </c>
      <c r="E48" s="116" t="s">
        <v>264</v>
      </c>
      <c r="F48" s="117">
        <v>26</v>
      </c>
      <c r="G48" s="114" t="s">
        <v>76</v>
      </c>
      <c r="H48" s="114"/>
    </row>
    <row r="49" spans="1:8">
      <c r="A49" s="113">
        <v>23</v>
      </c>
      <c r="B49" s="120">
        <v>44114</v>
      </c>
      <c r="C49" s="116" t="s">
        <v>185</v>
      </c>
      <c r="D49" s="117">
        <v>5500</v>
      </c>
      <c r="E49" s="116" t="s">
        <v>264</v>
      </c>
      <c r="F49" s="117">
        <v>41</v>
      </c>
      <c r="G49" s="114" t="s">
        <v>76</v>
      </c>
      <c r="H49" s="114"/>
    </row>
    <row r="50" spans="1:8">
      <c r="A50" s="113">
        <v>24</v>
      </c>
      <c r="B50" s="120">
        <v>44114</v>
      </c>
      <c r="C50" s="116" t="s">
        <v>174</v>
      </c>
      <c r="D50" s="117">
        <v>3800</v>
      </c>
      <c r="E50" s="116" t="s">
        <v>264</v>
      </c>
      <c r="F50" s="117">
        <v>29</v>
      </c>
      <c r="G50" s="114" t="s">
        <v>76</v>
      </c>
      <c r="H50" s="114"/>
    </row>
    <row r="51" spans="1:8">
      <c r="A51" s="113">
        <v>25</v>
      </c>
      <c r="B51" s="120">
        <v>44114</v>
      </c>
      <c r="C51" s="116" t="s">
        <v>13</v>
      </c>
      <c r="D51" s="117">
        <v>10000</v>
      </c>
      <c r="E51" s="116" t="s">
        <v>264</v>
      </c>
      <c r="F51" s="117">
        <v>75</v>
      </c>
      <c r="G51" s="114" t="s">
        <v>76</v>
      </c>
      <c r="H51" s="114"/>
    </row>
    <row r="52" spans="1:8">
      <c r="A52" s="113">
        <v>26</v>
      </c>
      <c r="B52" s="120">
        <v>44114</v>
      </c>
      <c r="C52" s="116" t="s">
        <v>22</v>
      </c>
      <c r="D52" s="117">
        <v>25000</v>
      </c>
      <c r="E52" s="116" t="s">
        <v>264</v>
      </c>
      <c r="F52" s="117">
        <v>188</v>
      </c>
      <c r="G52" s="114" t="s">
        <v>76</v>
      </c>
      <c r="H52" s="114"/>
    </row>
    <row r="53" spans="1:8">
      <c r="A53" s="113">
        <v>27</v>
      </c>
      <c r="B53" s="120">
        <v>44114</v>
      </c>
      <c r="C53" s="116" t="s">
        <v>171</v>
      </c>
      <c r="D53" s="117">
        <v>20000</v>
      </c>
      <c r="E53" s="116" t="s">
        <v>264</v>
      </c>
      <c r="F53" s="117">
        <v>150</v>
      </c>
      <c r="G53" s="114" t="s">
        <v>76</v>
      </c>
      <c r="H53" s="114"/>
    </row>
    <row r="54" spans="1:8">
      <c r="A54" s="113">
        <v>28</v>
      </c>
      <c r="B54" s="120">
        <v>44114</v>
      </c>
      <c r="C54" s="116" t="s">
        <v>66</v>
      </c>
      <c r="D54" s="117">
        <v>9000</v>
      </c>
      <c r="E54" s="116" t="s">
        <v>264</v>
      </c>
      <c r="F54" s="117">
        <v>68</v>
      </c>
      <c r="G54" s="114" t="s">
        <v>76</v>
      </c>
      <c r="H54" s="114"/>
    </row>
    <row r="55" spans="1:8">
      <c r="A55" s="113">
        <v>29</v>
      </c>
      <c r="B55" s="120">
        <v>44114</v>
      </c>
      <c r="C55" s="116" t="s">
        <v>23</v>
      </c>
      <c r="D55" s="117">
        <v>6516</v>
      </c>
      <c r="E55" s="116" t="s">
        <v>264</v>
      </c>
      <c r="F55" s="117">
        <v>49</v>
      </c>
      <c r="G55" s="114" t="s">
        <v>76</v>
      </c>
      <c r="H55" s="114"/>
    </row>
    <row r="56" spans="1:8">
      <c r="A56" s="113">
        <v>30</v>
      </c>
      <c r="B56" s="120">
        <v>44114</v>
      </c>
      <c r="C56" s="116" t="s">
        <v>24</v>
      </c>
      <c r="D56" s="117">
        <v>20000</v>
      </c>
      <c r="E56" s="116" t="s">
        <v>264</v>
      </c>
      <c r="F56" s="117">
        <v>150</v>
      </c>
      <c r="G56" s="114" t="s">
        <v>76</v>
      </c>
      <c r="H56" s="114"/>
    </row>
    <row r="57" spans="1:8">
      <c r="A57" s="113">
        <v>31</v>
      </c>
      <c r="B57" s="120">
        <v>44114</v>
      </c>
      <c r="C57" s="116" t="s">
        <v>25</v>
      </c>
      <c r="D57" s="117">
        <v>15000</v>
      </c>
      <c r="E57" s="116" t="s">
        <v>264</v>
      </c>
      <c r="F57" s="117">
        <v>113</v>
      </c>
      <c r="G57" s="114" t="s">
        <v>76</v>
      </c>
      <c r="H57" s="114"/>
    </row>
    <row r="58" spans="1:8">
      <c r="A58" s="113">
        <v>32</v>
      </c>
      <c r="B58" s="120">
        <v>44114</v>
      </c>
      <c r="C58" s="116" t="s">
        <v>12</v>
      </c>
      <c r="D58" s="117">
        <v>20000</v>
      </c>
      <c r="E58" s="116" t="s">
        <v>264</v>
      </c>
      <c r="F58" s="117">
        <v>150</v>
      </c>
      <c r="G58" s="114" t="s">
        <v>76</v>
      </c>
      <c r="H58" s="114"/>
    </row>
    <row r="59" spans="1:8">
      <c r="A59" s="113">
        <v>33</v>
      </c>
      <c r="B59" s="120">
        <v>44116</v>
      </c>
      <c r="C59" s="116" t="s">
        <v>22</v>
      </c>
      <c r="D59" s="117">
        <v>260</v>
      </c>
      <c r="E59" s="116" t="s">
        <v>264</v>
      </c>
      <c r="F59" s="117">
        <v>2</v>
      </c>
      <c r="G59" s="114" t="s">
        <v>76</v>
      </c>
      <c r="H59" s="114"/>
    </row>
    <row r="60" spans="1:8">
      <c r="A60" s="113">
        <v>34</v>
      </c>
      <c r="B60" s="120">
        <v>44116</v>
      </c>
      <c r="C60" s="116" t="s">
        <v>24</v>
      </c>
      <c r="D60" s="117">
        <v>520</v>
      </c>
      <c r="E60" s="116" t="s">
        <v>264</v>
      </c>
      <c r="F60" s="117">
        <v>3</v>
      </c>
      <c r="G60" s="114" t="s">
        <v>76</v>
      </c>
      <c r="H60" s="114"/>
    </row>
    <row r="61" spans="1:8">
      <c r="A61" s="113">
        <v>35</v>
      </c>
      <c r="B61" s="120">
        <v>44117</v>
      </c>
      <c r="C61" s="116" t="s">
        <v>25</v>
      </c>
      <c r="D61" s="117">
        <v>130</v>
      </c>
      <c r="E61" s="116" t="s">
        <v>264</v>
      </c>
      <c r="F61" s="117">
        <v>1</v>
      </c>
      <c r="G61" s="114" t="s">
        <v>76</v>
      </c>
      <c r="H61" s="114"/>
    </row>
    <row r="62" spans="1:8">
      <c r="A62" s="113">
        <v>36</v>
      </c>
      <c r="B62" s="120">
        <v>44117</v>
      </c>
      <c r="C62" s="116" t="s">
        <v>25</v>
      </c>
      <c r="D62" s="117">
        <v>130</v>
      </c>
      <c r="E62" s="116" t="s">
        <v>264</v>
      </c>
      <c r="F62" s="117">
        <v>1</v>
      </c>
      <c r="G62" s="114" t="s">
        <v>76</v>
      </c>
      <c r="H62" s="114"/>
    </row>
    <row r="63" spans="1:8">
      <c r="A63" s="113">
        <v>37</v>
      </c>
      <c r="B63" s="120">
        <v>44117</v>
      </c>
      <c r="C63" s="116" t="s">
        <v>12</v>
      </c>
      <c r="D63" s="117">
        <v>130</v>
      </c>
      <c r="E63" s="116" t="s">
        <v>264</v>
      </c>
      <c r="F63" s="117">
        <v>1</v>
      </c>
      <c r="G63" s="114" t="s">
        <v>76</v>
      </c>
      <c r="H63" s="114"/>
    </row>
    <row r="64" spans="1:8">
      <c r="A64" s="113">
        <v>38</v>
      </c>
      <c r="B64" s="120">
        <v>44117</v>
      </c>
      <c r="C64" s="116" t="s">
        <v>150</v>
      </c>
      <c r="D64" s="117">
        <v>130</v>
      </c>
      <c r="E64" s="116" t="s">
        <v>264</v>
      </c>
      <c r="F64" s="117">
        <v>1</v>
      </c>
      <c r="G64" s="114" t="s">
        <v>76</v>
      </c>
      <c r="H64" s="114"/>
    </row>
    <row r="65" spans="1:8">
      <c r="A65" s="113">
        <v>39</v>
      </c>
      <c r="B65" s="120">
        <v>44117</v>
      </c>
      <c r="C65" s="116" t="s">
        <v>150</v>
      </c>
      <c r="D65" s="117">
        <v>130</v>
      </c>
      <c r="E65" s="116" t="s">
        <v>264</v>
      </c>
      <c r="F65" s="117">
        <v>1</v>
      </c>
      <c r="G65" s="114" t="s">
        <v>76</v>
      </c>
      <c r="H65" s="114"/>
    </row>
    <row r="66" spans="1:8">
      <c r="A66" s="113">
        <v>40</v>
      </c>
      <c r="B66" s="120">
        <v>44118</v>
      </c>
      <c r="C66" s="116" t="s">
        <v>22</v>
      </c>
      <c r="D66" s="117">
        <v>260</v>
      </c>
      <c r="E66" s="116" t="s">
        <v>264</v>
      </c>
      <c r="F66" s="117">
        <v>1</v>
      </c>
      <c r="G66" s="114" t="s">
        <v>76</v>
      </c>
      <c r="H66" s="114"/>
    </row>
    <row r="67" spans="1:8">
      <c r="A67" s="113">
        <v>41</v>
      </c>
      <c r="B67" s="120">
        <v>44118</v>
      </c>
      <c r="C67" s="116" t="s">
        <v>12</v>
      </c>
      <c r="D67" s="117">
        <v>130</v>
      </c>
      <c r="E67" s="116" t="s">
        <v>264</v>
      </c>
      <c r="F67" s="117">
        <v>1</v>
      </c>
      <c r="G67" s="114" t="s">
        <v>76</v>
      </c>
      <c r="H67" s="114"/>
    </row>
    <row r="68" spans="1:8">
      <c r="A68" s="113">
        <v>42</v>
      </c>
      <c r="B68" s="120">
        <v>44118</v>
      </c>
      <c r="C68" s="116" t="s">
        <v>24</v>
      </c>
      <c r="D68" s="117">
        <v>520</v>
      </c>
      <c r="E68" s="116" t="s">
        <v>264</v>
      </c>
      <c r="F68" s="117">
        <v>3</v>
      </c>
      <c r="G68" s="114" t="s">
        <v>76</v>
      </c>
      <c r="H68" s="114"/>
    </row>
    <row r="69" spans="1:8">
      <c r="A69" s="113">
        <v>43</v>
      </c>
      <c r="B69" s="120">
        <v>44118</v>
      </c>
      <c r="C69" s="116" t="s">
        <v>177</v>
      </c>
      <c r="D69" s="117">
        <v>50000</v>
      </c>
      <c r="E69" s="116" t="s">
        <v>264</v>
      </c>
      <c r="F69" s="117">
        <v>375</v>
      </c>
      <c r="G69" s="114" t="s">
        <v>76</v>
      </c>
      <c r="H69" s="114"/>
    </row>
    <row r="70" spans="1:8">
      <c r="A70" s="113">
        <v>44</v>
      </c>
      <c r="B70" s="120">
        <v>44123</v>
      </c>
      <c r="C70" s="116" t="s">
        <v>15</v>
      </c>
      <c r="D70" s="117">
        <v>10000</v>
      </c>
      <c r="E70" s="116" t="s">
        <v>264</v>
      </c>
      <c r="F70" s="117">
        <v>75</v>
      </c>
      <c r="G70" s="114" t="s">
        <v>76</v>
      </c>
      <c r="H70" s="114"/>
    </row>
    <row r="71" spans="1:8">
      <c r="A71" s="113">
        <v>45</v>
      </c>
      <c r="B71" s="120">
        <v>44123</v>
      </c>
      <c r="C71" s="116" t="s">
        <v>177</v>
      </c>
      <c r="D71" s="117">
        <v>75000</v>
      </c>
      <c r="E71" s="116" t="s">
        <v>264</v>
      </c>
      <c r="F71" s="117">
        <v>563</v>
      </c>
      <c r="G71" s="114" t="s">
        <v>76</v>
      </c>
      <c r="H71" s="114"/>
    </row>
    <row r="72" spans="1:8">
      <c r="A72" s="113">
        <v>46</v>
      </c>
      <c r="B72" s="120">
        <v>44123</v>
      </c>
      <c r="C72" s="116" t="s">
        <v>22</v>
      </c>
      <c r="D72" s="117">
        <v>40000</v>
      </c>
      <c r="E72" s="116" t="s">
        <v>264</v>
      </c>
      <c r="F72" s="117">
        <v>300</v>
      </c>
      <c r="G72" s="114" t="s">
        <v>76</v>
      </c>
      <c r="H72" s="114"/>
    </row>
    <row r="73" spans="1:8">
      <c r="A73" s="113">
        <v>47</v>
      </c>
      <c r="B73" s="120">
        <v>44123</v>
      </c>
      <c r="C73" s="116" t="s">
        <v>171</v>
      </c>
      <c r="D73" s="117">
        <v>30000</v>
      </c>
      <c r="E73" s="116" t="s">
        <v>264</v>
      </c>
      <c r="F73" s="117">
        <v>225</v>
      </c>
      <c r="G73" s="114" t="s">
        <v>76</v>
      </c>
      <c r="H73" s="114"/>
    </row>
    <row r="74" spans="1:8">
      <c r="A74" s="113">
        <v>48</v>
      </c>
      <c r="B74" s="120">
        <v>44123</v>
      </c>
      <c r="C74" s="116" t="s">
        <v>66</v>
      </c>
      <c r="D74" s="117">
        <v>3000</v>
      </c>
      <c r="E74" s="116" t="s">
        <v>264</v>
      </c>
      <c r="F74" s="117">
        <v>23</v>
      </c>
      <c r="G74" s="114" t="s">
        <v>76</v>
      </c>
      <c r="H74" s="114"/>
    </row>
    <row r="75" spans="1:8">
      <c r="A75" s="113">
        <v>49</v>
      </c>
      <c r="B75" s="120">
        <v>44123</v>
      </c>
      <c r="C75" s="116" t="s">
        <v>24</v>
      </c>
      <c r="D75" s="117">
        <v>40000</v>
      </c>
      <c r="E75" s="116" t="s">
        <v>264</v>
      </c>
      <c r="F75" s="117">
        <v>300</v>
      </c>
      <c r="G75" s="114" t="s">
        <v>76</v>
      </c>
      <c r="H75" s="114"/>
    </row>
    <row r="76" spans="1:8">
      <c r="A76" s="113">
        <v>50</v>
      </c>
      <c r="B76" s="120">
        <v>44123</v>
      </c>
      <c r="C76" s="116" t="s">
        <v>25</v>
      </c>
      <c r="D76" s="117">
        <v>30000</v>
      </c>
      <c r="E76" s="116" t="s">
        <v>264</v>
      </c>
      <c r="F76" s="117">
        <v>225</v>
      </c>
      <c r="G76" s="114" t="s">
        <v>76</v>
      </c>
      <c r="H76" s="114"/>
    </row>
    <row r="77" spans="1:8">
      <c r="A77" s="113">
        <v>51</v>
      </c>
      <c r="B77" s="120">
        <v>44123</v>
      </c>
      <c r="C77" s="116" t="s">
        <v>12</v>
      </c>
      <c r="D77" s="117">
        <v>20000</v>
      </c>
      <c r="E77" s="116" t="s">
        <v>264</v>
      </c>
      <c r="F77" s="117">
        <v>150</v>
      </c>
      <c r="G77" s="114" t="s">
        <v>76</v>
      </c>
      <c r="H77" s="114"/>
    </row>
    <row r="78" spans="1:8">
      <c r="A78" s="113">
        <v>52</v>
      </c>
      <c r="B78" s="120">
        <v>44123</v>
      </c>
      <c r="C78" s="116" t="s">
        <v>170</v>
      </c>
      <c r="D78" s="117">
        <v>2000</v>
      </c>
      <c r="E78" s="116" t="s">
        <v>264</v>
      </c>
      <c r="F78" s="117">
        <v>15</v>
      </c>
      <c r="G78" s="114" t="s">
        <v>76</v>
      </c>
      <c r="H78" s="114"/>
    </row>
    <row r="79" spans="1:8">
      <c r="A79" s="113">
        <v>53</v>
      </c>
      <c r="B79" s="120">
        <v>44123</v>
      </c>
      <c r="C79" s="116" t="s">
        <v>18</v>
      </c>
      <c r="D79" s="117">
        <v>3300</v>
      </c>
      <c r="E79" s="116" t="s">
        <v>264</v>
      </c>
      <c r="F79" s="117">
        <v>25</v>
      </c>
      <c r="G79" s="114" t="s">
        <v>76</v>
      </c>
      <c r="H79" s="114"/>
    </row>
    <row r="80" spans="1:8">
      <c r="A80" s="113">
        <v>54</v>
      </c>
      <c r="B80" s="120">
        <v>44123</v>
      </c>
      <c r="C80" s="116" t="s">
        <v>14</v>
      </c>
      <c r="D80" s="117">
        <v>1500</v>
      </c>
      <c r="E80" s="116" t="s">
        <v>264</v>
      </c>
      <c r="F80" s="117">
        <v>11</v>
      </c>
      <c r="G80" s="114" t="s">
        <v>76</v>
      </c>
      <c r="H80" s="114"/>
    </row>
    <row r="81" spans="1:8">
      <c r="A81" s="113">
        <v>55</v>
      </c>
      <c r="B81" s="120">
        <v>44123</v>
      </c>
      <c r="C81" s="116" t="s">
        <v>185</v>
      </c>
      <c r="D81" s="117">
        <v>4550</v>
      </c>
      <c r="E81" s="116" t="s">
        <v>264</v>
      </c>
      <c r="F81" s="117">
        <v>34</v>
      </c>
      <c r="G81" s="114" t="s">
        <v>76</v>
      </c>
      <c r="H81" s="114"/>
    </row>
    <row r="82" spans="1:8">
      <c r="A82" s="113">
        <v>56</v>
      </c>
      <c r="B82" s="120">
        <v>44123</v>
      </c>
      <c r="C82" s="116" t="s">
        <v>149</v>
      </c>
      <c r="D82" s="117">
        <v>1980</v>
      </c>
      <c r="E82" s="116" t="s">
        <v>264</v>
      </c>
      <c r="F82" s="117">
        <v>15</v>
      </c>
      <c r="G82" s="114" t="s">
        <v>76</v>
      </c>
      <c r="H82" s="114"/>
    </row>
    <row r="83" spans="1:8">
      <c r="A83" s="113">
        <v>57</v>
      </c>
      <c r="B83" s="120">
        <v>44123</v>
      </c>
      <c r="C83" s="116" t="s">
        <v>174</v>
      </c>
      <c r="D83" s="117">
        <v>3850</v>
      </c>
      <c r="E83" s="116" t="s">
        <v>264</v>
      </c>
      <c r="F83" s="117">
        <v>29</v>
      </c>
      <c r="G83" s="114" t="s">
        <v>76</v>
      </c>
      <c r="H83" s="114"/>
    </row>
    <row r="84" spans="1:8">
      <c r="A84" s="113">
        <v>58</v>
      </c>
      <c r="B84" s="120">
        <v>44123</v>
      </c>
      <c r="C84" s="116" t="s">
        <v>19</v>
      </c>
      <c r="D84" s="117">
        <v>6830</v>
      </c>
      <c r="E84" s="116" t="s">
        <v>264</v>
      </c>
      <c r="F84" s="117">
        <v>51</v>
      </c>
      <c r="G84" s="114" t="s">
        <v>76</v>
      </c>
      <c r="H84" s="114"/>
    </row>
    <row r="85" spans="1:8">
      <c r="A85" s="113">
        <v>59</v>
      </c>
      <c r="B85" s="120">
        <v>44123</v>
      </c>
      <c r="C85" s="116" t="s">
        <v>19</v>
      </c>
      <c r="D85" s="117">
        <v>3830</v>
      </c>
      <c r="E85" s="116" t="s">
        <v>264</v>
      </c>
      <c r="F85" s="117">
        <v>29</v>
      </c>
      <c r="G85" s="114" t="s">
        <v>76</v>
      </c>
      <c r="H85" s="114"/>
    </row>
    <row r="86" spans="1:8">
      <c r="A86" s="113">
        <v>60</v>
      </c>
      <c r="B86" s="120">
        <v>44125</v>
      </c>
      <c r="C86" s="116" t="s">
        <v>22</v>
      </c>
      <c r="D86" s="117">
        <v>260</v>
      </c>
      <c r="E86" s="116" t="s">
        <v>264</v>
      </c>
      <c r="F86" s="117">
        <v>2</v>
      </c>
      <c r="G86" s="114" t="s">
        <v>76</v>
      </c>
      <c r="H86" s="114"/>
    </row>
    <row r="87" spans="1:8">
      <c r="A87" s="113">
        <v>61</v>
      </c>
      <c r="B87" s="120">
        <v>44125</v>
      </c>
      <c r="C87" s="116" t="s">
        <v>150</v>
      </c>
      <c r="D87" s="117">
        <v>130</v>
      </c>
      <c r="E87" s="116" t="s">
        <v>264</v>
      </c>
      <c r="F87" s="117">
        <v>1</v>
      </c>
      <c r="G87" s="114" t="s">
        <v>76</v>
      </c>
      <c r="H87" s="114"/>
    </row>
    <row r="88" spans="1:8">
      <c r="A88" s="113">
        <v>62</v>
      </c>
      <c r="B88" s="120">
        <v>44125</v>
      </c>
      <c r="C88" s="116" t="s">
        <v>25</v>
      </c>
      <c r="D88" s="117">
        <v>130</v>
      </c>
      <c r="E88" s="116" t="s">
        <v>264</v>
      </c>
      <c r="F88" s="117">
        <v>1</v>
      </c>
      <c r="G88" s="114" t="s">
        <v>76</v>
      </c>
      <c r="H88" s="114"/>
    </row>
    <row r="89" spans="1:8">
      <c r="A89" s="113">
        <v>63</v>
      </c>
      <c r="B89" s="120">
        <v>44125</v>
      </c>
      <c r="C89" s="116" t="s">
        <v>24</v>
      </c>
      <c r="D89" s="117">
        <v>520</v>
      </c>
      <c r="E89" s="116" t="s">
        <v>264</v>
      </c>
      <c r="F89" s="117">
        <v>3</v>
      </c>
      <c r="G89" s="114" t="s">
        <v>76</v>
      </c>
      <c r="H89" s="114"/>
    </row>
    <row r="90" spans="1:8">
      <c r="A90" s="113">
        <v>64</v>
      </c>
      <c r="B90" s="120">
        <v>44128</v>
      </c>
      <c r="C90" s="116" t="s">
        <v>24</v>
      </c>
      <c r="D90" s="117">
        <v>50000</v>
      </c>
      <c r="E90" s="116" t="s">
        <v>264</v>
      </c>
      <c r="F90" s="117">
        <v>375</v>
      </c>
      <c r="G90" s="114" t="s">
        <v>76</v>
      </c>
      <c r="H90" s="114"/>
    </row>
    <row r="91" spans="1:8">
      <c r="A91" s="113">
        <v>65</v>
      </c>
      <c r="B91" s="120">
        <v>44131</v>
      </c>
      <c r="C91" s="116" t="s">
        <v>150</v>
      </c>
      <c r="D91" s="117">
        <v>130</v>
      </c>
      <c r="E91" s="116" t="s">
        <v>264</v>
      </c>
      <c r="F91" s="117">
        <v>1</v>
      </c>
      <c r="G91" s="114" t="s">
        <v>76</v>
      </c>
      <c r="H91" s="114"/>
    </row>
    <row r="92" spans="1:8">
      <c r="A92" s="113">
        <v>66</v>
      </c>
      <c r="B92" s="120">
        <v>44131</v>
      </c>
      <c r="C92" s="116" t="s">
        <v>12</v>
      </c>
      <c r="D92" s="117">
        <v>130</v>
      </c>
      <c r="E92" s="116" t="s">
        <v>264</v>
      </c>
      <c r="F92" s="117">
        <v>1</v>
      </c>
      <c r="G92" s="114" t="s">
        <v>76</v>
      </c>
      <c r="H92" s="114"/>
    </row>
    <row r="93" spans="1:8">
      <c r="A93" s="113">
        <v>67</v>
      </c>
      <c r="B93" s="120">
        <v>44131</v>
      </c>
      <c r="C93" s="116" t="s">
        <v>25</v>
      </c>
      <c r="D93" s="117">
        <v>130</v>
      </c>
      <c r="E93" s="116" t="s">
        <v>264</v>
      </c>
      <c r="F93" s="117">
        <v>1</v>
      </c>
      <c r="G93" s="114" t="s">
        <v>76</v>
      </c>
      <c r="H93" s="114"/>
    </row>
    <row r="94" spans="1:8">
      <c r="A94" s="113">
        <v>68</v>
      </c>
      <c r="B94" s="120">
        <v>44131</v>
      </c>
      <c r="C94" s="116" t="s">
        <v>24</v>
      </c>
      <c r="D94" s="117">
        <v>520</v>
      </c>
      <c r="E94" s="116" t="s">
        <v>264</v>
      </c>
      <c r="F94" s="117">
        <v>4</v>
      </c>
      <c r="G94" s="114" t="s">
        <v>76</v>
      </c>
      <c r="H94" s="114"/>
    </row>
    <row r="95" spans="1:8">
      <c r="A95" s="113">
        <v>69</v>
      </c>
      <c r="B95" s="120">
        <v>44132</v>
      </c>
      <c r="C95" s="116" t="s">
        <v>66</v>
      </c>
      <c r="D95" s="117">
        <v>6900</v>
      </c>
      <c r="E95" s="116" t="s">
        <v>264</v>
      </c>
      <c r="F95" s="117">
        <v>52</v>
      </c>
      <c r="G95" s="114" t="s">
        <v>76</v>
      </c>
      <c r="H95" s="114"/>
    </row>
    <row r="96" spans="1:8">
      <c r="A96" s="113">
        <v>70</v>
      </c>
      <c r="B96" s="120">
        <v>44132</v>
      </c>
      <c r="C96" s="116" t="s">
        <v>25</v>
      </c>
      <c r="D96" s="117">
        <v>30000</v>
      </c>
      <c r="E96" s="116" t="s">
        <v>264</v>
      </c>
      <c r="F96" s="117">
        <v>225</v>
      </c>
      <c r="G96" s="114" t="s">
        <v>76</v>
      </c>
      <c r="H96" s="114"/>
    </row>
    <row r="97" spans="1:8">
      <c r="A97" s="113">
        <v>71</v>
      </c>
      <c r="B97" s="120">
        <v>44132</v>
      </c>
      <c r="C97" s="116" t="s">
        <v>22</v>
      </c>
      <c r="D97" s="117">
        <v>50000</v>
      </c>
      <c r="E97" s="116" t="s">
        <v>264</v>
      </c>
      <c r="F97" s="117">
        <v>375</v>
      </c>
      <c r="G97" s="114" t="s">
        <v>76</v>
      </c>
      <c r="H97" s="114"/>
    </row>
    <row r="98" spans="1:8">
      <c r="A98" s="113">
        <v>72</v>
      </c>
      <c r="B98" s="120">
        <v>44132</v>
      </c>
      <c r="C98" s="116" t="s">
        <v>176</v>
      </c>
      <c r="D98" s="117">
        <v>5000</v>
      </c>
      <c r="E98" s="116" t="s">
        <v>264</v>
      </c>
      <c r="F98" s="117">
        <v>38</v>
      </c>
      <c r="G98" s="114" t="s">
        <v>76</v>
      </c>
      <c r="H98" s="114"/>
    </row>
    <row r="99" spans="1:8">
      <c r="A99" s="113">
        <v>73</v>
      </c>
      <c r="B99" s="120">
        <v>44132</v>
      </c>
      <c r="C99" s="116" t="s">
        <v>13</v>
      </c>
      <c r="D99" s="117">
        <v>4400</v>
      </c>
      <c r="E99" s="116" t="s">
        <v>264</v>
      </c>
      <c r="F99" s="117">
        <v>33</v>
      </c>
      <c r="G99" s="114" t="s">
        <v>76</v>
      </c>
      <c r="H99" s="114"/>
    </row>
    <row r="100" spans="1:8">
      <c r="A100" s="113">
        <v>74</v>
      </c>
      <c r="B100" s="120">
        <v>44132</v>
      </c>
      <c r="C100" s="116" t="s">
        <v>177</v>
      </c>
      <c r="D100" s="117">
        <v>100000</v>
      </c>
      <c r="E100" s="116" t="s">
        <v>264</v>
      </c>
      <c r="F100" s="117">
        <v>750</v>
      </c>
      <c r="G100" s="114" t="s">
        <v>76</v>
      </c>
      <c r="H100" s="114"/>
    </row>
    <row r="101" spans="1:8">
      <c r="A101" s="113">
        <v>75</v>
      </c>
      <c r="B101" s="120">
        <v>44132</v>
      </c>
      <c r="C101" s="116" t="s">
        <v>174</v>
      </c>
      <c r="D101" s="117">
        <v>3850</v>
      </c>
      <c r="E101" s="116" t="s">
        <v>264</v>
      </c>
      <c r="F101" s="117">
        <v>29</v>
      </c>
      <c r="G101" s="114" t="s">
        <v>76</v>
      </c>
      <c r="H101" s="114"/>
    </row>
    <row r="102" spans="1:8">
      <c r="A102" s="113">
        <v>76</v>
      </c>
      <c r="B102" s="120">
        <v>44132</v>
      </c>
      <c r="C102" s="116" t="s">
        <v>185</v>
      </c>
      <c r="D102" s="117">
        <v>2600</v>
      </c>
      <c r="E102" s="116" t="s">
        <v>264</v>
      </c>
      <c r="F102" s="117">
        <v>20</v>
      </c>
      <c r="G102" s="114" t="s">
        <v>76</v>
      </c>
      <c r="H102" s="114"/>
    </row>
    <row r="103" spans="1:8">
      <c r="A103" s="113">
        <v>77</v>
      </c>
      <c r="B103" s="120">
        <v>44132</v>
      </c>
      <c r="C103" s="116" t="s">
        <v>14</v>
      </c>
      <c r="D103" s="117">
        <v>950</v>
      </c>
      <c r="E103" s="116" t="s">
        <v>264</v>
      </c>
      <c r="F103" s="117">
        <v>7</v>
      </c>
      <c r="G103" s="114" t="s">
        <v>76</v>
      </c>
      <c r="H103" s="114"/>
    </row>
    <row r="104" spans="1:8">
      <c r="A104" s="113">
        <v>78</v>
      </c>
      <c r="B104" s="120">
        <v>44132</v>
      </c>
      <c r="C104" s="116" t="s">
        <v>18</v>
      </c>
      <c r="D104" s="117">
        <v>3950</v>
      </c>
      <c r="E104" s="116" t="s">
        <v>264</v>
      </c>
      <c r="F104" s="117">
        <v>30</v>
      </c>
      <c r="G104" s="114" t="s">
        <v>76</v>
      </c>
      <c r="H104" s="114"/>
    </row>
    <row r="105" spans="1:8">
      <c r="A105" s="113">
        <v>79</v>
      </c>
      <c r="B105" s="120">
        <v>44132</v>
      </c>
      <c r="C105" s="116" t="s">
        <v>19</v>
      </c>
      <c r="D105" s="117">
        <v>3880</v>
      </c>
      <c r="E105" s="116" t="s">
        <v>264</v>
      </c>
      <c r="F105" s="117">
        <v>29</v>
      </c>
      <c r="G105" s="114" t="s">
        <v>76</v>
      </c>
      <c r="H105" s="114"/>
    </row>
    <row r="106" spans="1:8">
      <c r="A106" s="113">
        <v>80</v>
      </c>
      <c r="B106" s="120">
        <v>44132</v>
      </c>
      <c r="C106" s="116" t="s">
        <v>19</v>
      </c>
      <c r="D106" s="117">
        <v>6630</v>
      </c>
      <c r="E106" s="116" t="s">
        <v>264</v>
      </c>
      <c r="F106" s="117">
        <v>50</v>
      </c>
      <c r="G106" s="114" t="s">
        <v>76</v>
      </c>
      <c r="H106" s="114"/>
    </row>
    <row r="107" spans="1:8">
      <c r="A107" s="113">
        <v>81</v>
      </c>
      <c r="B107" s="120">
        <v>44132</v>
      </c>
      <c r="C107" s="116" t="s">
        <v>95</v>
      </c>
      <c r="D107" s="117">
        <f>1650+550+550</f>
        <v>2750</v>
      </c>
      <c r="E107" s="116" t="s">
        <v>264</v>
      </c>
      <c r="F107" s="117">
        <v>21</v>
      </c>
      <c r="G107" s="114" t="s">
        <v>76</v>
      </c>
      <c r="H107" s="114"/>
    </row>
    <row r="108" spans="1:8">
      <c r="A108" s="113">
        <v>1</v>
      </c>
      <c r="B108" s="120">
        <v>44109</v>
      </c>
      <c r="C108" s="116" t="s">
        <v>252</v>
      </c>
      <c r="D108" s="117">
        <v>22634</v>
      </c>
      <c r="E108" s="116" t="s">
        <v>266</v>
      </c>
      <c r="F108" s="117">
        <v>1698</v>
      </c>
      <c r="G108" s="121" t="s">
        <v>105</v>
      </c>
      <c r="H108" s="121"/>
    </row>
    <row r="109" spans="1:8">
      <c r="A109" s="113">
        <v>2</v>
      </c>
      <c r="B109" s="120">
        <v>44109</v>
      </c>
      <c r="C109" s="116" t="s">
        <v>252</v>
      </c>
      <c r="D109" s="117">
        <v>693</v>
      </c>
      <c r="E109" s="116" t="s">
        <v>266</v>
      </c>
      <c r="F109" s="117">
        <v>52</v>
      </c>
      <c r="G109" s="121" t="s">
        <v>105</v>
      </c>
      <c r="H109" s="121"/>
    </row>
    <row r="110" spans="1:8">
      <c r="A110" s="113">
        <v>3</v>
      </c>
      <c r="B110" s="120">
        <v>44109</v>
      </c>
      <c r="C110" s="116" t="s">
        <v>252</v>
      </c>
      <c r="D110" s="117">
        <v>8500</v>
      </c>
      <c r="E110" s="116" t="s">
        <v>266</v>
      </c>
      <c r="F110" s="117">
        <v>638</v>
      </c>
      <c r="G110" s="121" t="s">
        <v>105</v>
      </c>
      <c r="H110" s="121"/>
    </row>
    <row r="111" spans="1:8">
      <c r="A111" s="113">
        <v>4</v>
      </c>
      <c r="B111" s="120">
        <v>44109</v>
      </c>
      <c r="C111" s="116" t="s">
        <v>252</v>
      </c>
      <c r="D111" s="117">
        <v>7103</v>
      </c>
      <c r="E111" s="116" t="s">
        <v>266</v>
      </c>
      <c r="F111" s="114">
        <v>533</v>
      </c>
      <c r="G111" s="121" t="s">
        <v>105</v>
      </c>
      <c r="H111" s="121"/>
    </row>
    <row r="112" spans="1:8">
      <c r="A112" s="113">
        <v>5</v>
      </c>
      <c r="B112" s="120">
        <v>44113</v>
      </c>
      <c r="C112" s="116" t="s">
        <v>267</v>
      </c>
      <c r="D112" s="117">
        <v>50736.82</v>
      </c>
      <c r="E112" s="116" t="s">
        <v>266</v>
      </c>
      <c r="F112" s="117">
        <v>3805</v>
      </c>
      <c r="G112" s="121" t="s">
        <v>105</v>
      </c>
      <c r="H112" s="121"/>
    </row>
    <row r="113" spans="1:8">
      <c r="A113" s="113">
        <v>6</v>
      </c>
      <c r="B113" s="120">
        <v>44113</v>
      </c>
      <c r="C113" s="116" t="s">
        <v>152</v>
      </c>
      <c r="D113" s="117">
        <v>45269</v>
      </c>
      <c r="E113" s="116" t="s">
        <v>266</v>
      </c>
      <c r="F113" s="117">
        <v>3395</v>
      </c>
      <c r="G113" s="121" t="s">
        <v>105</v>
      </c>
      <c r="H113" s="121"/>
    </row>
  </sheetData>
  <printOptions gridLines="1"/>
  <pageMargins left="0.41" right="0.24" top="0.74803149606299202" bottom="0.74803149606299202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7"/>
  <sheetViews>
    <sheetView topLeftCell="A5" workbookViewId="0">
      <selection activeCell="A5" sqref="A5:G116"/>
    </sheetView>
  </sheetViews>
  <sheetFormatPr defaultColWidth="9.140625" defaultRowHeight="13.5"/>
  <cols>
    <col min="1" max="1" width="6.28515625" style="85" customWidth="1"/>
    <col min="2" max="2" width="13.28515625" style="85" customWidth="1"/>
    <col min="3" max="3" width="33.5703125" style="85" customWidth="1"/>
    <col min="4" max="4" width="14.7109375" style="86" customWidth="1"/>
    <col min="5" max="5" width="9.140625" style="85"/>
    <col min="6" max="6" width="10.28515625" style="86" customWidth="1"/>
    <col min="7" max="7" width="9.28515625" style="86" customWidth="1"/>
    <col min="8" max="8" width="10" style="86" customWidth="1"/>
    <col min="9" max="16384" width="9.140625" style="85"/>
  </cols>
  <sheetData>
    <row r="1" spans="1:7">
      <c r="A1" s="85" t="s">
        <v>268</v>
      </c>
    </row>
    <row r="2" spans="1:7">
      <c r="A2" s="85" t="s">
        <v>289</v>
      </c>
    </row>
    <row r="4" spans="1:7">
      <c r="A4" s="74" t="s">
        <v>270</v>
      </c>
      <c r="C4" s="62"/>
      <c r="D4" s="53"/>
      <c r="E4" s="52"/>
      <c r="F4" s="53"/>
    </row>
    <row r="5" spans="1:7">
      <c r="A5" s="85" t="s">
        <v>4</v>
      </c>
      <c r="B5" s="62" t="s">
        <v>5</v>
      </c>
      <c r="C5" s="62" t="s">
        <v>6</v>
      </c>
      <c r="D5" s="53" t="s">
        <v>290</v>
      </c>
      <c r="E5" s="62" t="s">
        <v>250</v>
      </c>
      <c r="F5" s="53" t="s">
        <v>10</v>
      </c>
      <c r="G5" s="86" t="s">
        <v>73</v>
      </c>
    </row>
    <row r="6" spans="1:7">
      <c r="A6" s="85">
        <v>1</v>
      </c>
      <c r="B6" s="87">
        <v>44168</v>
      </c>
      <c r="C6" s="62" t="s">
        <v>56</v>
      </c>
      <c r="D6" s="53">
        <v>2080</v>
      </c>
      <c r="E6" s="62" t="s">
        <v>191</v>
      </c>
      <c r="F6" s="53">
        <v>31</v>
      </c>
      <c r="G6" s="86" t="s">
        <v>76</v>
      </c>
    </row>
    <row r="7" spans="1:7">
      <c r="A7" s="85">
        <v>2</v>
      </c>
      <c r="B7" s="87">
        <v>44169</v>
      </c>
      <c r="C7" s="62" t="s">
        <v>54</v>
      </c>
      <c r="D7" s="53">
        <v>4166</v>
      </c>
      <c r="E7" s="62" t="s">
        <v>191</v>
      </c>
      <c r="F7" s="53">
        <v>62</v>
      </c>
      <c r="G7" s="86" t="s">
        <v>76</v>
      </c>
    </row>
    <row r="8" spans="1:7">
      <c r="A8" s="85">
        <v>3</v>
      </c>
      <c r="B8" s="87">
        <v>44172</v>
      </c>
      <c r="C8" s="62" t="s">
        <v>291</v>
      </c>
      <c r="D8" s="53">
        <v>263000</v>
      </c>
      <c r="E8" s="62" t="s">
        <v>191</v>
      </c>
      <c r="F8" s="53">
        <v>3945</v>
      </c>
      <c r="G8" s="86" t="s">
        <v>76</v>
      </c>
    </row>
    <row r="9" spans="1:7">
      <c r="A9" s="85">
        <v>4</v>
      </c>
      <c r="B9" s="87">
        <v>44174</v>
      </c>
      <c r="C9" s="62" t="s">
        <v>56</v>
      </c>
      <c r="D9" s="53">
        <v>2080</v>
      </c>
      <c r="E9" s="62" t="s">
        <v>191</v>
      </c>
      <c r="F9" s="53">
        <v>31</v>
      </c>
      <c r="G9" s="86" t="s">
        <v>76</v>
      </c>
    </row>
    <row r="10" spans="1:7">
      <c r="A10" s="85">
        <v>5</v>
      </c>
      <c r="B10" s="87">
        <v>44179</v>
      </c>
      <c r="C10" s="62" t="s">
        <v>291</v>
      </c>
      <c r="D10" s="53">
        <v>326000</v>
      </c>
      <c r="E10" s="62" t="s">
        <v>191</v>
      </c>
      <c r="F10" s="53">
        <v>4890</v>
      </c>
      <c r="G10" s="86" t="s">
        <v>76</v>
      </c>
    </row>
    <row r="11" spans="1:7">
      <c r="A11" s="85">
        <v>6</v>
      </c>
      <c r="B11" s="87">
        <v>44180</v>
      </c>
      <c r="C11" s="62" t="s">
        <v>56</v>
      </c>
      <c r="D11" s="53">
        <v>2080</v>
      </c>
      <c r="E11" s="62" t="s">
        <v>191</v>
      </c>
      <c r="F11" s="53">
        <v>31</v>
      </c>
      <c r="G11" s="86" t="s">
        <v>76</v>
      </c>
    </row>
    <row r="12" spans="1:7">
      <c r="A12" s="85">
        <v>7</v>
      </c>
      <c r="B12" s="87">
        <v>44186</v>
      </c>
      <c r="C12" s="62" t="s">
        <v>291</v>
      </c>
      <c r="D12" s="53">
        <v>2080</v>
      </c>
      <c r="E12" s="62" t="s">
        <v>191</v>
      </c>
      <c r="F12" s="53">
        <v>31</v>
      </c>
      <c r="G12" s="86" t="s">
        <v>76</v>
      </c>
    </row>
    <row r="13" spans="1:7">
      <c r="A13" s="85">
        <v>8</v>
      </c>
      <c r="B13" s="87">
        <v>44187</v>
      </c>
      <c r="C13" s="62" t="s">
        <v>291</v>
      </c>
      <c r="D13" s="53">
        <v>249000</v>
      </c>
      <c r="E13" s="62" t="s">
        <v>191</v>
      </c>
      <c r="F13" s="53">
        <v>3735</v>
      </c>
      <c r="G13" s="86" t="s">
        <v>76</v>
      </c>
    </row>
    <row r="14" spans="1:7">
      <c r="A14" s="85">
        <v>9</v>
      </c>
      <c r="B14" s="87">
        <v>44191</v>
      </c>
      <c r="C14" s="62" t="s">
        <v>291</v>
      </c>
      <c r="D14" s="53">
        <v>330000</v>
      </c>
      <c r="E14" s="62" t="s">
        <v>191</v>
      </c>
      <c r="F14" s="53">
        <v>4950</v>
      </c>
      <c r="G14" s="86" t="s">
        <v>76</v>
      </c>
    </row>
    <row r="15" spans="1:7">
      <c r="A15" s="85">
        <v>10</v>
      </c>
      <c r="B15" s="87">
        <v>44191</v>
      </c>
      <c r="C15" s="62" t="s">
        <v>56</v>
      </c>
      <c r="D15" s="53">
        <v>2080</v>
      </c>
      <c r="E15" s="62" t="s">
        <v>191</v>
      </c>
      <c r="F15" s="53">
        <v>31</v>
      </c>
      <c r="G15" s="86" t="s">
        <v>76</v>
      </c>
    </row>
    <row r="16" spans="1:7" s="86" customFormat="1">
      <c r="A16" s="85">
        <v>9</v>
      </c>
      <c r="B16" s="87">
        <v>44172</v>
      </c>
      <c r="C16" s="52" t="s">
        <v>272</v>
      </c>
      <c r="D16" s="53">
        <v>7584</v>
      </c>
      <c r="E16" s="62" t="s">
        <v>191</v>
      </c>
      <c r="F16" s="53">
        <v>114</v>
      </c>
      <c r="G16" s="86" t="s">
        <v>302</v>
      </c>
    </row>
    <row r="17" spans="1:7" s="86" customFormat="1">
      <c r="A17" s="85">
        <v>17</v>
      </c>
      <c r="B17" s="87">
        <v>44187</v>
      </c>
      <c r="C17" s="62" t="s">
        <v>272</v>
      </c>
      <c r="D17" s="53">
        <v>6714</v>
      </c>
      <c r="E17" s="62" t="s">
        <v>191</v>
      </c>
      <c r="F17" s="53">
        <v>101</v>
      </c>
      <c r="G17" s="86" t="s">
        <v>302</v>
      </c>
    </row>
    <row r="18" spans="1:7" s="86" customFormat="1">
      <c r="A18" s="85">
        <v>21</v>
      </c>
      <c r="B18" s="87">
        <v>44191</v>
      </c>
      <c r="C18" s="62" t="s">
        <v>272</v>
      </c>
      <c r="D18" s="53">
        <v>7430</v>
      </c>
      <c r="E18" s="62" t="s">
        <v>191</v>
      </c>
      <c r="F18" s="53">
        <v>111</v>
      </c>
      <c r="G18" s="86" t="s">
        <v>302</v>
      </c>
    </row>
    <row r="19" spans="1:7" s="86" customFormat="1">
      <c r="A19" s="85">
        <v>1</v>
      </c>
      <c r="B19" s="87">
        <v>44168</v>
      </c>
      <c r="C19" s="62" t="s">
        <v>293</v>
      </c>
      <c r="D19" s="53">
        <v>52875</v>
      </c>
      <c r="E19" s="62" t="s">
        <v>191</v>
      </c>
      <c r="F19" s="53">
        <v>793</v>
      </c>
      <c r="G19" s="86" t="s">
        <v>76</v>
      </c>
    </row>
    <row r="20" spans="1:7" s="86" customFormat="1">
      <c r="A20" s="85">
        <v>2</v>
      </c>
      <c r="B20" s="87">
        <v>44168</v>
      </c>
      <c r="C20" s="62" t="s">
        <v>293</v>
      </c>
      <c r="D20" s="53">
        <v>25400</v>
      </c>
      <c r="E20" s="62" t="s">
        <v>191</v>
      </c>
      <c r="F20" s="53">
        <v>381</v>
      </c>
      <c r="G20" s="86" t="s">
        <v>76</v>
      </c>
    </row>
    <row r="21" spans="1:7" s="86" customFormat="1">
      <c r="A21" s="85">
        <v>3</v>
      </c>
      <c r="B21" s="87">
        <v>44169</v>
      </c>
      <c r="C21" s="62" t="s">
        <v>294</v>
      </c>
      <c r="D21" s="53">
        <v>22120</v>
      </c>
      <c r="E21" s="62" t="s">
        <v>191</v>
      </c>
      <c r="F21" s="53">
        <v>332</v>
      </c>
      <c r="G21" s="86" t="s">
        <v>76</v>
      </c>
    </row>
    <row r="22" spans="1:7" s="86" customFormat="1">
      <c r="A22" s="85">
        <v>4</v>
      </c>
      <c r="B22" s="87">
        <v>44169</v>
      </c>
      <c r="C22" s="62" t="s">
        <v>293</v>
      </c>
      <c r="D22" s="53">
        <v>168500</v>
      </c>
      <c r="E22" s="62" t="s">
        <v>191</v>
      </c>
      <c r="F22" s="53">
        <v>2528</v>
      </c>
      <c r="G22" s="86" t="s">
        <v>76</v>
      </c>
    </row>
    <row r="23" spans="1:7" s="86" customFormat="1">
      <c r="A23" s="85">
        <v>5</v>
      </c>
      <c r="B23" s="87">
        <v>44169</v>
      </c>
      <c r="C23" s="52" t="s">
        <v>274</v>
      </c>
      <c r="D23" s="53">
        <v>2363</v>
      </c>
      <c r="E23" s="62" t="s">
        <v>191</v>
      </c>
      <c r="F23" s="53">
        <v>35</v>
      </c>
      <c r="G23" s="86" t="s">
        <v>76</v>
      </c>
    </row>
    <row r="24" spans="1:7">
      <c r="A24" s="85">
        <v>6</v>
      </c>
      <c r="B24" s="87">
        <v>44169</v>
      </c>
      <c r="C24" s="52" t="s">
        <v>274</v>
      </c>
      <c r="D24" s="53">
        <v>2363</v>
      </c>
      <c r="E24" s="62" t="s">
        <v>191</v>
      </c>
      <c r="F24" s="53">
        <v>35</v>
      </c>
      <c r="G24" s="86" t="s">
        <v>76</v>
      </c>
    </row>
    <row r="25" spans="1:7">
      <c r="A25" s="85">
        <v>7</v>
      </c>
      <c r="B25" s="87">
        <v>44183</v>
      </c>
      <c r="C25" s="62" t="s">
        <v>295</v>
      </c>
      <c r="D25" s="53">
        <v>25546.81</v>
      </c>
      <c r="E25" s="62" t="s">
        <v>191</v>
      </c>
      <c r="F25" s="53">
        <v>383</v>
      </c>
      <c r="G25" s="86" t="s">
        <v>76</v>
      </c>
    </row>
    <row r="26" spans="1:7">
      <c r="A26" s="85">
        <v>8</v>
      </c>
      <c r="B26" s="87">
        <v>44189</v>
      </c>
      <c r="C26" s="52" t="s">
        <v>274</v>
      </c>
      <c r="D26" s="53">
        <v>2363</v>
      </c>
      <c r="E26" s="62" t="s">
        <v>191</v>
      </c>
      <c r="F26" s="53">
        <v>35</v>
      </c>
      <c r="G26" s="86" t="s">
        <v>76</v>
      </c>
    </row>
    <row r="27" spans="1:7">
      <c r="A27" s="85">
        <v>1</v>
      </c>
      <c r="B27" s="87">
        <v>44168</v>
      </c>
      <c r="C27" s="62" t="s">
        <v>171</v>
      </c>
      <c r="D27" s="53">
        <v>7886</v>
      </c>
      <c r="E27" s="112">
        <v>7.4999999999999997E-3</v>
      </c>
      <c r="F27" s="53">
        <v>59</v>
      </c>
      <c r="G27" s="86" t="s">
        <v>76</v>
      </c>
    </row>
    <row r="28" spans="1:7">
      <c r="A28" s="85">
        <v>2</v>
      </c>
      <c r="B28" s="87">
        <v>44168</v>
      </c>
      <c r="C28" s="62" t="s">
        <v>12</v>
      </c>
      <c r="D28" s="53">
        <v>130</v>
      </c>
      <c r="E28" s="112">
        <v>7.4999999999999997E-3</v>
      </c>
      <c r="F28" s="53">
        <v>1</v>
      </c>
      <c r="G28" s="86" t="s">
        <v>76</v>
      </c>
    </row>
    <row r="29" spans="1:7">
      <c r="A29" s="85">
        <v>3</v>
      </c>
      <c r="B29" s="87">
        <v>44168</v>
      </c>
      <c r="C29" s="62" t="s">
        <v>25</v>
      </c>
      <c r="D29" s="53">
        <v>130</v>
      </c>
      <c r="E29" s="112">
        <v>7.4999999999999997E-3</v>
      </c>
      <c r="F29" s="53">
        <v>1</v>
      </c>
      <c r="G29" s="86" t="s">
        <v>76</v>
      </c>
    </row>
    <row r="30" spans="1:7">
      <c r="A30" s="85">
        <v>4</v>
      </c>
      <c r="B30" s="87">
        <v>44168</v>
      </c>
      <c r="C30" s="62" t="s">
        <v>22</v>
      </c>
      <c r="D30" s="53">
        <v>260</v>
      </c>
      <c r="E30" s="112">
        <v>7.4999999999999997E-3</v>
      </c>
      <c r="F30" s="53">
        <v>2</v>
      </c>
      <c r="G30" s="86" t="s">
        <v>76</v>
      </c>
    </row>
    <row r="31" spans="1:7">
      <c r="A31" s="85">
        <v>5</v>
      </c>
      <c r="B31" s="87">
        <v>44168</v>
      </c>
      <c r="C31" s="62" t="s">
        <v>24</v>
      </c>
      <c r="D31" s="53">
        <v>520</v>
      </c>
      <c r="E31" s="112">
        <v>7.4999999999999997E-3</v>
      </c>
      <c r="F31" s="53">
        <v>4</v>
      </c>
      <c r="G31" s="86" t="s">
        <v>76</v>
      </c>
    </row>
    <row r="32" spans="1:7">
      <c r="A32" s="85">
        <v>6</v>
      </c>
      <c r="B32" s="87">
        <v>44169</v>
      </c>
      <c r="C32" s="62" t="s">
        <v>175</v>
      </c>
      <c r="D32" s="53">
        <v>29294</v>
      </c>
      <c r="E32" s="112">
        <v>7.4999999999999997E-3</v>
      </c>
      <c r="F32" s="53">
        <v>220</v>
      </c>
      <c r="G32" s="86" t="s">
        <v>76</v>
      </c>
    </row>
    <row r="33" spans="1:7">
      <c r="A33" s="85">
        <v>7</v>
      </c>
      <c r="B33" s="87">
        <v>44170</v>
      </c>
      <c r="C33" s="62" t="s">
        <v>24</v>
      </c>
      <c r="D33" s="53">
        <v>15000</v>
      </c>
      <c r="E33" s="112">
        <v>7.4999999999999997E-3</v>
      </c>
      <c r="F33" s="53">
        <v>113</v>
      </c>
      <c r="G33" s="86" t="s">
        <v>76</v>
      </c>
    </row>
    <row r="34" spans="1:7">
      <c r="A34" s="85">
        <v>8</v>
      </c>
      <c r="B34" s="87">
        <v>44170</v>
      </c>
      <c r="C34" s="62" t="s">
        <v>22</v>
      </c>
      <c r="D34" s="53">
        <v>15000</v>
      </c>
      <c r="E34" s="112">
        <v>7.4999999999999997E-3</v>
      </c>
      <c r="F34" s="53">
        <v>113</v>
      </c>
      <c r="G34" s="86" t="s">
        <v>76</v>
      </c>
    </row>
    <row r="35" spans="1:7">
      <c r="A35" s="85">
        <v>9</v>
      </c>
      <c r="B35" s="87">
        <v>44170</v>
      </c>
      <c r="C35" s="62" t="s">
        <v>185</v>
      </c>
      <c r="D35" s="53">
        <v>1700</v>
      </c>
      <c r="E35" s="112">
        <v>7.4999999999999997E-3</v>
      </c>
      <c r="F35" s="53">
        <v>13</v>
      </c>
      <c r="G35" s="86" t="s">
        <v>76</v>
      </c>
    </row>
    <row r="36" spans="1:7">
      <c r="A36" s="85">
        <v>10</v>
      </c>
      <c r="B36" s="87">
        <v>44170</v>
      </c>
      <c r="C36" s="62" t="s">
        <v>18</v>
      </c>
      <c r="D36" s="53">
        <v>3987</v>
      </c>
      <c r="E36" s="112">
        <v>7.4999999999999997E-3</v>
      </c>
      <c r="F36" s="53">
        <v>30</v>
      </c>
      <c r="G36" s="86" t="s">
        <v>76</v>
      </c>
    </row>
    <row r="37" spans="1:7">
      <c r="A37" s="85">
        <v>11</v>
      </c>
      <c r="B37" s="87">
        <v>44172</v>
      </c>
      <c r="C37" s="62" t="s">
        <v>13</v>
      </c>
      <c r="D37" s="53">
        <v>10000</v>
      </c>
      <c r="E37" s="112">
        <v>7.4999999999999997E-3</v>
      </c>
      <c r="F37" s="53">
        <v>75</v>
      </c>
      <c r="G37" s="86" t="s">
        <v>76</v>
      </c>
    </row>
    <row r="38" spans="1:7">
      <c r="A38" s="85">
        <v>12</v>
      </c>
      <c r="B38" s="87">
        <v>44172</v>
      </c>
      <c r="C38" s="62" t="s">
        <v>17</v>
      </c>
      <c r="D38" s="53">
        <v>15000</v>
      </c>
      <c r="E38" s="112">
        <v>7.4999999999999997E-3</v>
      </c>
      <c r="F38" s="53">
        <v>113</v>
      </c>
      <c r="G38" s="86" t="s">
        <v>76</v>
      </c>
    </row>
    <row r="39" spans="1:7">
      <c r="A39" s="85">
        <v>13</v>
      </c>
      <c r="B39" s="87">
        <v>44172</v>
      </c>
      <c r="C39" s="62" t="s">
        <v>171</v>
      </c>
      <c r="D39" s="53">
        <v>15000</v>
      </c>
      <c r="E39" s="112">
        <v>7.4999999999999997E-3</v>
      </c>
      <c r="F39" s="53">
        <v>113</v>
      </c>
      <c r="G39" s="86" t="s">
        <v>76</v>
      </c>
    </row>
    <row r="40" spans="1:7">
      <c r="A40" s="85">
        <v>14</v>
      </c>
      <c r="B40" s="87">
        <v>44172</v>
      </c>
      <c r="C40" s="62" t="s">
        <v>23</v>
      </c>
      <c r="D40" s="53">
        <v>15000</v>
      </c>
      <c r="E40" s="112">
        <v>7.4999999999999997E-3</v>
      </c>
      <c r="F40" s="53">
        <v>113</v>
      </c>
      <c r="G40" s="86" t="s">
        <v>76</v>
      </c>
    </row>
    <row r="41" spans="1:7">
      <c r="A41" s="85">
        <v>15</v>
      </c>
      <c r="B41" s="87">
        <v>44172</v>
      </c>
      <c r="C41" s="62" t="s">
        <v>19</v>
      </c>
      <c r="D41" s="53">
        <v>3825</v>
      </c>
      <c r="E41" s="112">
        <v>7.4999999999999997E-3</v>
      </c>
      <c r="F41" s="53">
        <v>29</v>
      </c>
      <c r="G41" s="86" t="s">
        <v>76</v>
      </c>
    </row>
    <row r="42" spans="1:7">
      <c r="A42" s="85">
        <v>16</v>
      </c>
      <c r="B42" s="87">
        <v>44172</v>
      </c>
      <c r="C42" s="62" t="s">
        <v>150</v>
      </c>
      <c r="D42" s="53">
        <v>10000</v>
      </c>
      <c r="E42" s="112">
        <v>7.4999999999999997E-3</v>
      </c>
      <c r="F42" s="53">
        <v>75</v>
      </c>
      <c r="G42" s="86" t="s">
        <v>76</v>
      </c>
    </row>
    <row r="43" spans="1:7">
      <c r="A43" s="85">
        <v>17</v>
      </c>
      <c r="B43" s="87">
        <v>44172</v>
      </c>
      <c r="C43" s="62" t="s">
        <v>12</v>
      </c>
      <c r="D43" s="53">
        <v>15000</v>
      </c>
      <c r="E43" s="112">
        <v>7.4999999999999997E-3</v>
      </c>
      <c r="F43" s="53">
        <v>113</v>
      </c>
      <c r="G43" s="86" t="s">
        <v>76</v>
      </c>
    </row>
    <row r="44" spans="1:7">
      <c r="A44" s="85">
        <v>18</v>
      </c>
      <c r="B44" s="87">
        <v>44172</v>
      </c>
      <c r="C44" s="62" t="s">
        <v>19</v>
      </c>
      <c r="D44" s="53">
        <v>6093</v>
      </c>
      <c r="E44" s="112">
        <v>7.4999999999999997E-3</v>
      </c>
      <c r="F44" s="53">
        <v>46</v>
      </c>
      <c r="G44" s="86" t="s">
        <v>76</v>
      </c>
    </row>
    <row r="45" spans="1:7">
      <c r="A45" s="85">
        <v>19</v>
      </c>
      <c r="B45" s="87">
        <v>44172</v>
      </c>
      <c r="C45" s="62" t="s">
        <v>177</v>
      </c>
      <c r="D45" s="53">
        <v>50000</v>
      </c>
      <c r="E45" s="112">
        <v>7.4999999999999997E-3</v>
      </c>
      <c r="F45" s="53">
        <v>375</v>
      </c>
      <c r="G45" s="86" t="s">
        <v>76</v>
      </c>
    </row>
    <row r="46" spans="1:7">
      <c r="A46" s="85">
        <v>20</v>
      </c>
      <c r="B46" s="87">
        <v>44174</v>
      </c>
      <c r="C46" s="62" t="s">
        <v>24</v>
      </c>
      <c r="D46" s="53">
        <v>520</v>
      </c>
      <c r="E46" s="112">
        <v>7.4999999999999997E-3</v>
      </c>
      <c r="F46" s="53">
        <v>4</v>
      </c>
      <c r="G46" s="86" t="s">
        <v>76</v>
      </c>
    </row>
    <row r="47" spans="1:7">
      <c r="A47" s="85">
        <v>21</v>
      </c>
      <c r="B47" s="87">
        <v>44174</v>
      </c>
      <c r="C47" s="62" t="s">
        <v>12</v>
      </c>
      <c r="D47" s="53">
        <v>130</v>
      </c>
      <c r="E47" s="112">
        <v>7.4999999999999997E-3</v>
      </c>
      <c r="F47" s="53">
        <v>1</v>
      </c>
      <c r="G47" s="86" t="s">
        <v>76</v>
      </c>
    </row>
    <row r="48" spans="1:7">
      <c r="A48" s="85">
        <v>22</v>
      </c>
      <c r="B48" s="87">
        <v>44174</v>
      </c>
      <c r="C48" s="62" t="s">
        <v>25</v>
      </c>
      <c r="D48" s="53">
        <v>130</v>
      </c>
      <c r="E48" s="112">
        <v>7.4999999999999997E-3</v>
      </c>
      <c r="F48" s="53">
        <v>1</v>
      </c>
      <c r="G48" s="86" t="s">
        <v>76</v>
      </c>
    </row>
    <row r="49" spans="1:7">
      <c r="A49" s="85">
        <v>23</v>
      </c>
      <c r="B49" s="87">
        <v>44174</v>
      </c>
      <c r="C49" s="62" t="s">
        <v>22</v>
      </c>
      <c r="D49" s="53">
        <v>130</v>
      </c>
      <c r="E49" s="112">
        <v>7.4999999999999997E-3</v>
      </c>
      <c r="F49" s="53">
        <v>1</v>
      </c>
      <c r="G49" s="86" t="s">
        <v>76</v>
      </c>
    </row>
    <row r="50" spans="1:7">
      <c r="A50" s="85">
        <v>24</v>
      </c>
      <c r="B50" s="87">
        <v>44179</v>
      </c>
      <c r="C50" s="62" t="s">
        <v>177</v>
      </c>
      <c r="D50" s="53">
        <v>100000</v>
      </c>
      <c r="E50" s="112">
        <v>7.4999999999999997E-3</v>
      </c>
      <c r="F50" s="53">
        <v>750</v>
      </c>
      <c r="G50" s="86" t="s">
        <v>76</v>
      </c>
    </row>
    <row r="51" spans="1:7">
      <c r="A51" s="85">
        <v>25</v>
      </c>
      <c r="B51" s="87">
        <v>44179</v>
      </c>
      <c r="C51" s="62" t="s">
        <v>19</v>
      </c>
      <c r="D51" s="53">
        <v>7400</v>
      </c>
      <c r="E51" s="112">
        <v>7.4999999999999997E-3</v>
      </c>
      <c r="F51" s="53">
        <v>56</v>
      </c>
      <c r="G51" s="86" t="s">
        <v>76</v>
      </c>
    </row>
    <row r="52" spans="1:7">
      <c r="A52" s="85">
        <v>26</v>
      </c>
      <c r="B52" s="87">
        <v>44179</v>
      </c>
      <c r="C52" s="62" t="s">
        <v>19</v>
      </c>
      <c r="D52" s="53">
        <v>9000</v>
      </c>
      <c r="E52" s="112">
        <v>7.4999999999999997E-3</v>
      </c>
      <c r="F52" s="53">
        <v>68</v>
      </c>
      <c r="G52" s="86" t="s">
        <v>76</v>
      </c>
    </row>
    <row r="53" spans="1:7">
      <c r="A53" s="85">
        <v>27</v>
      </c>
      <c r="B53" s="87">
        <v>44179</v>
      </c>
      <c r="C53" s="62" t="s">
        <v>174</v>
      </c>
      <c r="D53" s="53">
        <v>3300</v>
      </c>
      <c r="E53" s="112">
        <v>7.4999999999999997E-3</v>
      </c>
      <c r="F53" s="53">
        <v>25</v>
      </c>
      <c r="G53" s="86" t="s">
        <v>76</v>
      </c>
    </row>
    <row r="54" spans="1:7">
      <c r="A54" s="85">
        <v>28</v>
      </c>
      <c r="B54" s="87">
        <v>44179</v>
      </c>
      <c r="C54" s="62" t="s">
        <v>63</v>
      </c>
      <c r="D54" s="53">
        <v>1375</v>
      </c>
      <c r="E54" s="112">
        <v>7.4999999999999997E-3</v>
      </c>
      <c r="F54" s="53">
        <v>10</v>
      </c>
      <c r="G54" s="86" t="s">
        <v>76</v>
      </c>
    </row>
    <row r="55" spans="1:7">
      <c r="A55" s="85">
        <v>29</v>
      </c>
      <c r="B55" s="87">
        <v>44179</v>
      </c>
      <c r="C55" s="62" t="s">
        <v>18</v>
      </c>
      <c r="D55" s="53">
        <v>3160</v>
      </c>
      <c r="E55" s="112">
        <v>7.4999999999999997E-3</v>
      </c>
      <c r="F55" s="53">
        <v>23</v>
      </c>
      <c r="G55" s="86" t="s">
        <v>76</v>
      </c>
    </row>
    <row r="56" spans="1:7">
      <c r="A56" s="85">
        <v>30</v>
      </c>
      <c r="B56" s="87">
        <v>44179</v>
      </c>
      <c r="C56" s="62" t="s">
        <v>185</v>
      </c>
      <c r="D56" s="53">
        <v>3050</v>
      </c>
      <c r="E56" s="112">
        <v>7.4999999999999997E-3</v>
      </c>
      <c r="F56" s="53">
        <v>23</v>
      </c>
      <c r="G56" s="86" t="s">
        <v>76</v>
      </c>
    </row>
    <row r="57" spans="1:7">
      <c r="A57" s="85">
        <v>31</v>
      </c>
      <c r="B57" s="87">
        <v>44179</v>
      </c>
      <c r="C57" s="62" t="s">
        <v>13</v>
      </c>
      <c r="D57" s="53">
        <v>4000</v>
      </c>
      <c r="E57" s="112">
        <v>7.4999999999999997E-3</v>
      </c>
      <c r="F57" s="53">
        <v>30</v>
      </c>
      <c r="G57" s="86" t="s">
        <v>76</v>
      </c>
    </row>
    <row r="58" spans="1:7">
      <c r="A58" s="85">
        <v>32</v>
      </c>
      <c r="B58" s="87">
        <v>44179</v>
      </c>
      <c r="C58" s="62" t="s">
        <v>17</v>
      </c>
      <c r="D58" s="53">
        <v>25000</v>
      </c>
      <c r="E58" s="112">
        <v>7.4999999999999997E-3</v>
      </c>
      <c r="F58" s="53">
        <v>188</v>
      </c>
      <c r="G58" s="86" t="s">
        <v>76</v>
      </c>
    </row>
    <row r="59" spans="1:7">
      <c r="A59" s="85">
        <v>33</v>
      </c>
      <c r="B59" s="87">
        <v>44179</v>
      </c>
      <c r="C59" s="62" t="s">
        <v>22</v>
      </c>
      <c r="D59" s="53">
        <v>20000</v>
      </c>
      <c r="E59" s="112">
        <v>7.4999999999999997E-3</v>
      </c>
      <c r="F59" s="53">
        <v>150</v>
      </c>
      <c r="G59" s="86" t="s">
        <v>76</v>
      </c>
    </row>
    <row r="60" spans="1:7">
      <c r="A60" s="85">
        <v>34</v>
      </c>
      <c r="B60" s="87">
        <v>44179</v>
      </c>
      <c r="C60" s="62" t="s">
        <v>171</v>
      </c>
      <c r="D60" s="53">
        <v>20000</v>
      </c>
      <c r="E60" s="112">
        <v>7.4999999999999997E-3</v>
      </c>
      <c r="F60" s="53">
        <v>150</v>
      </c>
      <c r="G60" s="86" t="s">
        <v>76</v>
      </c>
    </row>
    <row r="61" spans="1:7">
      <c r="A61" s="85">
        <v>35</v>
      </c>
      <c r="B61" s="87">
        <v>44179</v>
      </c>
      <c r="C61" s="62" t="s">
        <v>23</v>
      </c>
      <c r="D61" s="53">
        <v>20000</v>
      </c>
      <c r="E61" s="112">
        <v>7.4999999999999997E-3</v>
      </c>
      <c r="F61" s="53">
        <v>150</v>
      </c>
      <c r="G61" s="86" t="s">
        <v>76</v>
      </c>
    </row>
    <row r="62" spans="1:7">
      <c r="A62" s="85">
        <v>36</v>
      </c>
      <c r="B62" s="87">
        <v>44179</v>
      </c>
      <c r="C62" s="62" t="s">
        <v>24</v>
      </c>
      <c r="D62" s="53">
        <v>25000</v>
      </c>
      <c r="E62" s="112">
        <v>7.4999999999999997E-3</v>
      </c>
      <c r="F62" s="53">
        <v>188</v>
      </c>
      <c r="G62" s="86" t="s">
        <v>76</v>
      </c>
    </row>
    <row r="63" spans="1:7">
      <c r="A63" s="85">
        <v>37</v>
      </c>
      <c r="B63" s="87">
        <v>44179</v>
      </c>
      <c r="C63" s="62" t="s">
        <v>25</v>
      </c>
      <c r="D63" s="53">
        <v>50000</v>
      </c>
      <c r="E63" s="112">
        <v>7.4999999999999997E-3</v>
      </c>
      <c r="F63" s="53">
        <v>375</v>
      </c>
      <c r="G63" s="86" t="s">
        <v>76</v>
      </c>
    </row>
    <row r="64" spans="1:7">
      <c r="A64" s="85">
        <v>38</v>
      </c>
      <c r="B64" s="87">
        <v>44179</v>
      </c>
      <c r="C64" s="62" t="s">
        <v>12</v>
      </c>
      <c r="D64" s="53">
        <v>25000</v>
      </c>
      <c r="E64" s="112">
        <v>7.4999999999999997E-3</v>
      </c>
      <c r="F64" s="53">
        <v>188</v>
      </c>
      <c r="G64" s="86" t="s">
        <v>76</v>
      </c>
    </row>
    <row r="65" spans="1:7">
      <c r="A65" s="85">
        <v>39</v>
      </c>
      <c r="B65" s="87">
        <v>44179</v>
      </c>
      <c r="C65" s="62" t="s">
        <v>150</v>
      </c>
      <c r="D65" s="53">
        <v>15000</v>
      </c>
      <c r="E65" s="112">
        <v>7.4999999999999997E-3</v>
      </c>
      <c r="F65" s="53">
        <v>113</v>
      </c>
      <c r="G65" s="86" t="s">
        <v>76</v>
      </c>
    </row>
    <row r="66" spans="1:7">
      <c r="A66" s="85">
        <v>40</v>
      </c>
      <c r="B66" s="87">
        <v>44179</v>
      </c>
      <c r="C66" s="62" t="s">
        <v>67</v>
      </c>
      <c r="D66" s="53">
        <v>2600</v>
      </c>
      <c r="E66" s="112">
        <v>7.4999999999999997E-3</v>
      </c>
      <c r="F66" s="53">
        <v>20</v>
      </c>
      <c r="G66" s="86" t="s">
        <v>76</v>
      </c>
    </row>
    <row r="67" spans="1:7">
      <c r="A67" s="85">
        <v>41</v>
      </c>
      <c r="B67" s="87">
        <v>44180</v>
      </c>
      <c r="C67" s="62" t="s">
        <v>25</v>
      </c>
      <c r="D67" s="53">
        <v>130</v>
      </c>
      <c r="E67" s="112">
        <v>7.4999999999999997E-3</v>
      </c>
      <c r="F67" s="53">
        <v>1</v>
      </c>
      <c r="G67" s="86" t="s">
        <v>76</v>
      </c>
    </row>
    <row r="68" spans="1:7">
      <c r="A68" s="85">
        <v>42</v>
      </c>
      <c r="B68" s="87">
        <v>44180</v>
      </c>
      <c r="C68" s="62" t="s">
        <v>12</v>
      </c>
      <c r="D68" s="53">
        <v>130</v>
      </c>
      <c r="E68" s="112">
        <v>7.4999999999999997E-3</v>
      </c>
      <c r="F68" s="53">
        <v>1</v>
      </c>
      <c r="G68" s="86" t="s">
        <v>76</v>
      </c>
    </row>
    <row r="69" spans="1:7">
      <c r="A69" s="85">
        <v>43</v>
      </c>
      <c r="B69" s="87">
        <v>44180</v>
      </c>
      <c r="C69" s="62" t="s">
        <v>22</v>
      </c>
      <c r="D69" s="53">
        <v>260</v>
      </c>
      <c r="E69" s="112">
        <v>7.4999999999999997E-3</v>
      </c>
      <c r="F69" s="53">
        <v>2</v>
      </c>
      <c r="G69" s="86" t="s">
        <v>76</v>
      </c>
    </row>
    <row r="70" spans="1:7">
      <c r="A70" s="85">
        <v>44</v>
      </c>
      <c r="B70" s="87">
        <v>44180</v>
      </c>
      <c r="C70" s="62" t="s">
        <v>24</v>
      </c>
      <c r="D70" s="53">
        <v>520</v>
      </c>
      <c r="E70" s="112">
        <v>7.4999999999999997E-3</v>
      </c>
      <c r="F70" s="53">
        <v>4</v>
      </c>
      <c r="G70" s="86" t="s">
        <v>76</v>
      </c>
    </row>
    <row r="71" spans="1:7">
      <c r="A71" s="85">
        <v>45</v>
      </c>
      <c r="B71" s="87">
        <v>44186</v>
      </c>
      <c r="C71" s="62" t="s">
        <v>12</v>
      </c>
      <c r="D71" s="53">
        <v>130</v>
      </c>
      <c r="E71" s="112">
        <v>7.4999999999999997E-3</v>
      </c>
      <c r="F71" s="53">
        <v>1</v>
      </c>
      <c r="G71" s="86" t="s">
        <v>76</v>
      </c>
    </row>
    <row r="72" spans="1:7">
      <c r="A72" s="85">
        <v>46</v>
      </c>
      <c r="B72" s="87">
        <v>44186</v>
      </c>
      <c r="C72" s="62" t="s">
        <v>22</v>
      </c>
      <c r="D72" s="53">
        <v>260</v>
      </c>
      <c r="E72" s="112">
        <v>7.4999999999999997E-3</v>
      </c>
      <c r="F72" s="53">
        <v>2</v>
      </c>
      <c r="G72" s="86" t="s">
        <v>76</v>
      </c>
    </row>
    <row r="73" spans="1:7">
      <c r="A73" s="85">
        <v>47</v>
      </c>
      <c r="B73" s="87">
        <v>44186</v>
      </c>
      <c r="C73" s="62" t="s">
        <v>24</v>
      </c>
      <c r="D73" s="53">
        <v>520</v>
      </c>
      <c r="E73" s="112">
        <v>7.4999999999999997E-3</v>
      </c>
      <c r="F73" s="53">
        <v>4</v>
      </c>
      <c r="G73" s="86" t="s">
        <v>76</v>
      </c>
    </row>
    <row r="74" spans="1:7">
      <c r="A74" s="85">
        <v>48</v>
      </c>
      <c r="B74" s="87">
        <v>44186</v>
      </c>
      <c r="C74" s="62" t="s">
        <v>25</v>
      </c>
      <c r="D74" s="53">
        <v>130</v>
      </c>
      <c r="E74" s="112">
        <v>7.4999999999999997E-3</v>
      </c>
      <c r="F74" s="53">
        <v>1</v>
      </c>
      <c r="G74" s="86" t="s">
        <v>76</v>
      </c>
    </row>
    <row r="75" spans="1:7">
      <c r="A75" s="85">
        <v>49</v>
      </c>
      <c r="B75" s="87">
        <v>44187</v>
      </c>
      <c r="C75" s="62" t="s">
        <v>17</v>
      </c>
      <c r="D75" s="53">
        <v>10000</v>
      </c>
      <c r="E75" s="112">
        <v>7.4999999999999997E-3</v>
      </c>
      <c r="F75" s="53">
        <v>75</v>
      </c>
      <c r="G75" s="86" t="s">
        <v>76</v>
      </c>
    </row>
    <row r="76" spans="1:7">
      <c r="A76" s="85">
        <v>50</v>
      </c>
      <c r="B76" s="87">
        <v>44187</v>
      </c>
      <c r="C76" s="62" t="s">
        <v>22</v>
      </c>
      <c r="D76" s="53">
        <v>15000</v>
      </c>
      <c r="E76" s="112">
        <v>7.4999999999999997E-3</v>
      </c>
      <c r="F76" s="53">
        <v>113</v>
      </c>
      <c r="G76" s="86" t="s">
        <v>76</v>
      </c>
    </row>
    <row r="77" spans="1:7">
      <c r="A77" s="85">
        <v>51</v>
      </c>
      <c r="B77" s="87">
        <v>44187</v>
      </c>
      <c r="C77" s="62" t="s">
        <v>176</v>
      </c>
      <c r="D77" s="53">
        <v>2000</v>
      </c>
      <c r="E77" s="112">
        <v>7.4999999999999997E-3</v>
      </c>
      <c r="F77" s="53">
        <v>15</v>
      </c>
      <c r="G77" s="86" t="s">
        <v>76</v>
      </c>
    </row>
    <row r="78" spans="1:7">
      <c r="A78" s="85">
        <v>52</v>
      </c>
      <c r="B78" s="87">
        <v>44187</v>
      </c>
      <c r="C78" s="62" t="s">
        <v>171</v>
      </c>
      <c r="D78" s="53">
        <v>10000</v>
      </c>
      <c r="E78" s="112">
        <v>7.4999999999999997E-3</v>
      </c>
      <c r="F78" s="53">
        <v>75</v>
      </c>
      <c r="G78" s="86" t="s">
        <v>76</v>
      </c>
    </row>
    <row r="79" spans="1:7">
      <c r="A79" s="85">
        <v>53</v>
      </c>
      <c r="B79" s="87">
        <v>44187</v>
      </c>
      <c r="C79" s="62" t="s">
        <v>24</v>
      </c>
      <c r="D79" s="53">
        <v>25000</v>
      </c>
      <c r="E79" s="112">
        <v>7.4999999999999997E-3</v>
      </c>
      <c r="F79" s="53">
        <v>188</v>
      </c>
      <c r="G79" s="86" t="s">
        <v>76</v>
      </c>
    </row>
    <row r="80" spans="1:7">
      <c r="A80" s="85">
        <v>54</v>
      </c>
      <c r="B80" s="87">
        <v>44187</v>
      </c>
      <c r="C80" s="62" t="s">
        <v>25</v>
      </c>
      <c r="D80" s="53">
        <v>50000</v>
      </c>
      <c r="E80" s="112">
        <v>7.4999999999999997E-3</v>
      </c>
      <c r="F80" s="53">
        <v>375</v>
      </c>
      <c r="G80" s="86" t="s">
        <v>76</v>
      </c>
    </row>
    <row r="81" spans="1:7">
      <c r="A81" s="85">
        <v>55</v>
      </c>
      <c r="B81" s="87">
        <v>44187</v>
      </c>
      <c r="C81" s="62" t="s">
        <v>12</v>
      </c>
      <c r="D81" s="53">
        <v>20000</v>
      </c>
      <c r="E81" s="112">
        <v>7.4999999999999997E-3</v>
      </c>
      <c r="F81" s="53">
        <v>150</v>
      </c>
      <c r="G81" s="86" t="s">
        <v>76</v>
      </c>
    </row>
    <row r="82" spans="1:7">
      <c r="A82" s="85">
        <v>56</v>
      </c>
      <c r="B82" s="87">
        <v>44187</v>
      </c>
      <c r="C82" s="62" t="s">
        <v>19</v>
      </c>
      <c r="D82" s="53">
        <v>2250</v>
      </c>
      <c r="E82" s="112">
        <v>7.4999999999999997E-3</v>
      </c>
      <c r="F82" s="53">
        <v>17</v>
      </c>
      <c r="G82" s="86" t="s">
        <v>76</v>
      </c>
    </row>
    <row r="83" spans="1:7">
      <c r="A83" s="85">
        <v>57</v>
      </c>
      <c r="B83" s="87">
        <v>44187</v>
      </c>
      <c r="C83" s="62" t="s">
        <v>19</v>
      </c>
      <c r="D83" s="53">
        <v>9500</v>
      </c>
      <c r="E83" s="112">
        <v>7.4999999999999997E-3</v>
      </c>
      <c r="F83" s="53">
        <v>71</v>
      </c>
      <c r="G83" s="86" t="s">
        <v>76</v>
      </c>
    </row>
    <row r="84" spans="1:7">
      <c r="A84" s="85">
        <v>58</v>
      </c>
      <c r="B84" s="87">
        <v>44187</v>
      </c>
      <c r="C84" s="62" t="s">
        <v>18</v>
      </c>
      <c r="D84" s="53">
        <v>2750</v>
      </c>
      <c r="E84" s="112">
        <v>7.4999999999999997E-3</v>
      </c>
      <c r="F84" s="53">
        <v>21</v>
      </c>
      <c r="G84" s="86" t="s">
        <v>76</v>
      </c>
    </row>
    <row r="85" spans="1:7">
      <c r="A85" s="85">
        <v>59</v>
      </c>
      <c r="B85" s="87">
        <v>44187</v>
      </c>
      <c r="C85" s="62" t="s">
        <v>185</v>
      </c>
      <c r="D85" s="53">
        <v>1950</v>
      </c>
      <c r="E85" s="112">
        <v>7.4999999999999997E-3</v>
      </c>
      <c r="F85" s="53">
        <v>15</v>
      </c>
      <c r="G85" s="86" t="s">
        <v>76</v>
      </c>
    </row>
    <row r="86" spans="1:7">
      <c r="A86" s="85">
        <v>60</v>
      </c>
      <c r="B86" s="87">
        <v>44188</v>
      </c>
      <c r="C86" s="62" t="s">
        <v>25</v>
      </c>
      <c r="D86" s="53">
        <v>11250</v>
      </c>
      <c r="E86" s="112">
        <v>7.4999999999999997E-3</v>
      </c>
      <c r="F86" s="53">
        <v>84</v>
      </c>
      <c r="G86" s="86" t="s">
        <v>76</v>
      </c>
    </row>
    <row r="87" spans="1:7">
      <c r="A87" s="85">
        <v>61</v>
      </c>
      <c r="B87" s="87">
        <v>44188</v>
      </c>
      <c r="C87" s="62" t="s">
        <v>25</v>
      </c>
      <c r="D87" s="53">
        <v>10232</v>
      </c>
      <c r="E87" s="112">
        <v>7.4999999999999997E-3</v>
      </c>
      <c r="F87" s="53">
        <v>77</v>
      </c>
      <c r="G87" s="86" t="s">
        <v>76</v>
      </c>
    </row>
    <row r="88" spans="1:7">
      <c r="A88" s="85">
        <v>62</v>
      </c>
      <c r="B88" s="87">
        <v>44188</v>
      </c>
      <c r="C88" s="62" t="s">
        <v>25</v>
      </c>
      <c r="D88" s="53">
        <v>4653</v>
      </c>
      <c r="E88" s="112">
        <v>7.4999999999999997E-3</v>
      </c>
      <c r="F88" s="53">
        <v>35</v>
      </c>
      <c r="G88" s="86" t="s">
        <v>76</v>
      </c>
    </row>
    <row r="89" spans="1:7">
      <c r="A89" s="85">
        <v>63</v>
      </c>
      <c r="B89" s="87">
        <v>44191</v>
      </c>
      <c r="C89" s="62" t="s">
        <v>22</v>
      </c>
      <c r="D89" s="53">
        <v>260</v>
      </c>
      <c r="E89" s="112">
        <v>7.4999999999999997E-3</v>
      </c>
      <c r="F89" s="53">
        <v>2</v>
      </c>
      <c r="G89" s="86" t="s">
        <v>76</v>
      </c>
    </row>
    <row r="90" spans="1:7">
      <c r="A90" s="85">
        <v>64</v>
      </c>
      <c r="B90" s="87">
        <v>44191</v>
      </c>
      <c r="C90" s="62" t="s">
        <v>24</v>
      </c>
      <c r="D90" s="53">
        <v>520</v>
      </c>
      <c r="E90" s="112">
        <v>7.4999999999999997E-3</v>
      </c>
      <c r="F90" s="53">
        <v>4</v>
      </c>
      <c r="G90" s="86" t="s">
        <v>76</v>
      </c>
    </row>
    <row r="91" spans="1:7">
      <c r="A91" s="85">
        <v>65</v>
      </c>
      <c r="B91" s="87">
        <v>44191</v>
      </c>
      <c r="C91" s="62" t="s">
        <v>25</v>
      </c>
      <c r="D91" s="53">
        <v>130</v>
      </c>
      <c r="E91" s="112">
        <v>7.4999999999999997E-3</v>
      </c>
      <c r="F91" s="53">
        <v>1</v>
      </c>
      <c r="G91" s="86" t="s">
        <v>76</v>
      </c>
    </row>
    <row r="92" spans="1:7">
      <c r="A92" s="85">
        <v>66</v>
      </c>
      <c r="B92" s="87">
        <v>44191</v>
      </c>
      <c r="C92" s="62" t="s">
        <v>12</v>
      </c>
      <c r="D92" s="53">
        <v>130</v>
      </c>
      <c r="E92" s="112">
        <v>7.4999999999999997E-3</v>
      </c>
      <c r="F92" s="53">
        <v>1</v>
      </c>
      <c r="G92" s="86" t="s">
        <v>76</v>
      </c>
    </row>
    <row r="93" spans="1:7">
      <c r="A93" s="85">
        <v>67</v>
      </c>
      <c r="B93" s="87">
        <v>44191</v>
      </c>
      <c r="C93" s="62" t="s">
        <v>176</v>
      </c>
      <c r="D93" s="53">
        <v>10000</v>
      </c>
      <c r="E93" s="112">
        <v>7.4999999999999997E-3</v>
      </c>
      <c r="F93" s="53">
        <v>75</v>
      </c>
      <c r="G93" s="86" t="s">
        <v>76</v>
      </c>
    </row>
    <row r="94" spans="1:7">
      <c r="A94" s="85">
        <v>68</v>
      </c>
      <c r="B94" s="87">
        <v>44191</v>
      </c>
      <c r="C94" s="62" t="s">
        <v>171</v>
      </c>
      <c r="D94" s="53">
        <v>20000</v>
      </c>
      <c r="E94" s="112">
        <v>7.4999999999999997E-3</v>
      </c>
      <c r="F94" s="53">
        <v>150</v>
      </c>
      <c r="G94" s="86" t="s">
        <v>76</v>
      </c>
    </row>
    <row r="95" spans="1:7">
      <c r="A95" s="85">
        <v>69</v>
      </c>
      <c r="B95" s="87">
        <v>44191</v>
      </c>
      <c r="C95" s="62" t="s">
        <v>23</v>
      </c>
      <c r="D95" s="53">
        <v>5500</v>
      </c>
      <c r="E95" s="112">
        <v>7.4999999999999997E-3</v>
      </c>
      <c r="F95" s="53">
        <v>41</v>
      </c>
      <c r="G95" s="86" t="s">
        <v>76</v>
      </c>
    </row>
    <row r="96" spans="1:7">
      <c r="A96" s="85">
        <v>70</v>
      </c>
      <c r="B96" s="87">
        <v>44191</v>
      </c>
      <c r="C96" s="62" t="s">
        <v>24</v>
      </c>
      <c r="D96" s="53">
        <v>35000</v>
      </c>
      <c r="E96" s="112">
        <v>7.4999999999999997E-3</v>
      </c>
      <c r="F96" s="53">
        <v>263</v>
      </c>
      <c r="G96" s="86" t="s">
        <v>76</v>
      </c>
    </row>
    <row r="97" spans="1:7">
      <c r="A97" s="85">
        <v>71</v>
      </c>
      <c r="B97" s="87">
        <v>44191</v>
      </c>
      <c r="C97" s="62" t="s">
        <v>25</v>
      </c>
      <c r="D97" s="53">
        <v>25000</v>
      </c>
      <c r="E97" s="112">
        <v>7.4999999999999997E-3</v>
      </c>
      <c r="F97" s="53">
        <v>188</v>
      </c>
      <c r="G97" s="86" t="s">
        <v>76</v>
      </c>
    </row>
    <row r="98" spans="1:7">
      <c r="A98" s="85">
        <v>72</v>
      </c>
      <c r="B98" s="87">
        <v>44191</v>
      </c>
      <c r="C98" s="62" t="s">
        <v>12</v>
      </c>
      <c r="D98" s="53">
        <v>30000</v>
      </c>
      <c r="E98" s="112">
        <v>7.4999999999999997E-3</v>
      </c>
      <c r="F98" s="53">
        <v>225</v>
      </c>
      <c r="G98" s="86" t="s">
        <v>76</v>
      </c>
    </row>
    <row r="99" spans="1:7">
      <c r="A99" s="85">
        <v>73</v>
      </c>
      <c r="B99" s="87">
        <v>44191</v>
      </c>
      <c r="C99" s="62" t="s">
        <v>150</v>
      </c>
      <c r="D99" s="53">
        <v>10000</v>
      </c>
      <c r="E99" s="112">
        <v>7.4999999999999997E-3</v>
      </c>
      <c r="F99" s="53">
        <v>75</v>
      </c>
      <c r="G99" s="86" t="s">
        <v>76</v>
      </c>
    </row>
    <row r="100" spans="1:7">
      <c r="A100" s="85">
        <v>74</v>
      </c>
      <c r="B100" s="87">
        <v>44191</v>
      </c>
      <c r="C100" s="62" t="s">
        <v>13</v>
      </c>
      <c r="D100" s="53">
        <v>10000</v>
      </c>
      <c r="E100" s="112">
        <v>7.4999999999999997E-3</v>
      </c>
      <c r="F100" s="53">
        <v>75</v>
      </c>
      <c r="G100" s="86" t="s">
        <v>76</v>
      </c>
    </row>
    <row r="101" spans="1:7">
      <c r="A101" s="85">
        <v>75</v>
      </c>
      <c r="B101" s="87">
        <v>44191</v>
      </c>
      <c r="C101" s="62" t="s">
        <v>22</v>
      </c>
      <c r="D101" s="53">
        <v>25000</v>
      </c>
      <c r="E101" s="112">
        <v>7.4999999999999997E-3</v>
      </c>
      <c r="F101" s="53">
        <v>188</v>
      </c>
      <c r="G101" s="86" t="s">
        <v>76</v>
      </c>
    </row>
    <row r="102" spans="1:7">
      <c r="A102" s="85">
        <v>76</v>
      </c>
      <c r="B102" s="87">
        <v>44191</v>
      </c>
      <c r="C102" s="62" t="s">
        <v>185</v>
      </c>
      <c r="D102" s="53">
        <v>1500</v>
      </c>
      <c r="E102" s="112">
        <v>7.4999999999999997E-3</v>
      </c>
      <c r="F102" s="53">
        <v>11</v>
      </c>
      <c r="G102" s="86" t="s">
        <v>76</v>
      </c>
    </row>
    <row r="103" spans="1:7">
      <c r="A103" s="85">
        <v>77</v>
      </c>
      <c r="B103" s="87">
        <v>44191</v>
      </c>
      <c r="C103" s="62" t="s">
        <v>18</v>
      </c>
      <c r="D103" s="53">
        <v>4000</v>
      </c>
      <c r="E103" s="112">
        <v>7.4999999999999997E-3</v>
      </c>
      <c r="F103" s="53">
        <v>30</v>
      </c>
      <c r="G103" s="86" t="s">
        <v>76</v>
      </c>
    </row>
    <row r="104" spans="1:7">
      <c r="A104" s="85">
        <v>78</v>
      </c>
      <c r="B104" s="87">
        <v>44191</v>
      </c>
      <c r="C104" s="62" t="s">
        <v>60</v>
      </c>
      <c r="D104" s="53">
        <v>4037</v>
      </c>
      <c r="E104" s="112">
        <v>7.4999999999999997E-3</v>
      </c>
      <c r="F104" s="53">
        <v>30</v>
      </c>
      <c r="G104" s="86" t="s">
        <v>76</v>
      </c>
    </row>
    <row r="105" spans="1:7">
      <c r="A105" s="85">
        <v>79</v>
      </c>
      <c r="B105" s="87">
        <v>44191</v>
      </c>
      <c r="C105" s="62" t="s">
        <v>62</v>
      </c>
      <c r="D105" s="53">
        <v>1375</v>
      </c>
      <c r="E105" s="112">
        <v>7.4999999999999997E-3</v>
      </c>
      <c r="F105" s="53">
        <v>10</v>
      </c>
      <c r="G105" s="86" t="s">
        <v>76</v>
      </c>
    </row>
    <row r="106" spans="1:7">
      <c r="A106" s="85">
        <v>80</v>
      </c>
      <c r="B106" s="87">
        <v>44191</v>
      </c>
      <c r="C106" s="62" t="s">
        <v>14</v>
      </c>
      <c r="D106" s="53">
        <v>3250</v>
      </c>
      <c r="E106" s="112">
        <v>7.4999999999999997E-3</v>
      </c>
      <c r="F106" s="53">
        <v>24</v>
      </c>
      <c r="G106" s="86" t="s">
        <v>76</v>
      </c>
    </row>
    <row r="107" spans="1:7">
      <c r="A107" s="85">
        <v>81</v>
      </c>
      <c r="B107" s="87">
        <v>44191</v>
      </c>
      <c r="C107" s="62" t="s">
        <v>19</v>
      </c>
      <c r="D107" s="53">
        <v>9000</v>
      </c>
      <c r="E107" s="112">
        <v>7.4999999999999997E-3</v>
      </c>
      <c r="F107" s="53">
        <v>68</v>
      </c>
      <c r="G107" s="86" t="s">
        <v>76</v>
      </c>
    </row>
    <row r="108" spans="1:7">
      <c r="A108" s="85">
        <v>82</v>
      </c>
      <c r="B108" s="87">
        <v>44191</v>
      </c>
      <c r="C108" s="62" t="s">
        <v>19</v>
      </c>
      <c r="D108" s="53">
        <v>7762</v>
      </c>
      <c r="E108" s="112">
        <v>7.4999999999999997E-3</v>
      </c>
      <c r="F108" s="53">
        <v>58</v>
      </c>
      <c r="G108" s="86" t="s">
        <v>76</v>
      </c>
    </row>
    <row r="109" spans="1:7">
      <c r="A109" s="85">
        <v>1</v>
      </c>
      <c r="B109" s="87">
        <v>44168</v>
      </c>
      <c r="C109" s="62" t="s">
        <v>296</v>
      </c>
      <c r="D109" s="53">
        <v>45269</v>
      </c>
      <c r="E109" s="112">
        <v>7.4999999999999997E-2</v>
      </c>
      <c r="F109" s="53">
        <v>3395</v>
      </c>
      <c r="G109" s="86" t="s">
        <v>105</v>
      </c>
    </row>
    <row r="110" spans="1:7">
      <c r="A110" s="85">
        <v>2</v>
      </c>
      <c r="B110" s="87">
        <v>44168</v>
      </c>
      <c r="C110" s="62" t="s">
        <v>297</v>
      </c>
      <c r="D110" s="53">
        <v>9000</v>
      </c>
      <c r="E110" s="112">
        <v>7.4999999999999997E-2</v>
      </c>
      <c r="F110" s="53">
        <v>675</v>
      </c>
      <c r="G110" s="86" t="s">
        <v>105</v>
      </c>
    </row>
    <row r="111" spans="1:7">
      <c r="A111" s="85">
        <v>3</v>
      </c>
      <c r="B111" s="87">
        <v>44168</v>
      </c>
      <c r="C111" s="62" t="s">
        <v>297</v>
      </c>
      <c r="D111" s="53">
        <v>29375</v>
      </c>
      <c r="E111" s="112">
        <v>7.4999999999999997E-2</v>
      </c>
      <c r="F111" s="53">
        <v>2203</v>
      </c>
      <c r="G111" s="86" t="s">
        <v>105</v>
      </c>
    </row>
    <row r="112" spans="1:7" s="86" customFormat="1">
      <c r="A112" s="85">
        <v>4</v>
      </c>
      <c r="B112" s="87">
        <v>44168</v>
      </c>
      <c r="C112" s="62" t="s">
        <v>297</v>
      </c>
      <c r="D112" s="53">
        <v>3916</v>
      </c>
      <c r="E112" s="112">
        <v>7.4999999999999997E-2</v>
      </c>
      <c r="F112" s="53">
        <v>294</v>
      </c>
      <c r="G112" s="86" t="s">
        <v>105</v>
      </c>
    </row>
    <row r="113" spans="1:7" s="86" customFormat="1">
      <c r="A113" s="85">
        <v>5</v>
      </c>
      <c r="B113" s="87">
        <v>44168</v>
      </c>
      <c r="C113" s="62" t="s">
        <v>297</v>
      </c>
      <c r="D113" s="53">
        <v>690</v>
      </c>
      <c r="E113" s="112">
        <v>7.4999999999999997E-2</v>
      </c>
      <c r="F113" s="53">
        <v>52</v>
      </c>
      <c r="G113" s="86" t="s">
        <v>105</v>
      </c>
    </row>
    <row r="114" spans="1:7" s="86" customFormat="1">
      <c r="A114" s="85">
        <v>6</v>
      </c>
      <c r="B114" s="87">
        <v>44168</v>
      </c>
      <c r="C114" s="62" t="s">
        <v>297</v>
      </c>
      <c r="D114" s="53">
        <v>9241.84</v>
      </c>
      <c r="E114" s="112">
        <v>7.4999999999999997E-2</v>
      </c>
      <c r="F114" s="53">
        <v>693</v>
      </c>
      <c r="G114" s="86" t="s">
        <v>105</v>
      </c>
    </row>
    <row r="115" spans="1:7" s="86" customFormat="1">
      <c r="A115" s="85">
        <v>7</v>
      </c>
      <c r="B115" s="87">
        <v>44168</v>
      </c>
      <c r="C115" s="62" t="s">
        <v>297</v>
      </c>
      <c r="D115" s="53">
        <v>22634</v>
      </c>
      <c r="E115" s="112">
        <v>7.4999999999999997E-2</v>
      </c>
      <c r="F115" s="53">
        <v>1698</v>
      </c>
      <c r="G115" s="86" t="s">
        <v>105</v>
      </c>
    </row>
    <row r="116" spans="1:7" s="86" customFormat="1">
      <c r="A116" s="85">
        <v>8</v>
      </c>
      <c r="B116" s="87">
        <v>44174</v>
      </c>
      <c r="C116" s="62" t="s">
        <v>298</v>
      </c>
      <c r="D116" s="53">
        <v>49692.59</v>
      </c>
      <c r="E116" s="112">
        <v>7.4999999999999997E-2</v>
      </c>
      <c r="F116" s="53">
        <v>3727</v>
      </c>
      <c r="G116" s="86" t="s">
        <v>105</v>
      </c>
    </row>
    <row r="117" spans="1:7" s="86" customFormat="1">
      <c r="A117" s="85"/>
      <c r="B117" s="85"/>
      <c r="C117" s="85"/>
      <c r="E117" s="8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4:H119"/>
  <sheetViews>
    <sheetView topLeftCell="A94" workbookViewId="0">
      <selection activeCell="J122" sqref="J122"/>
    </sheetView>
  </sheetViews>
  <sheetFormatPr defaultColWidth="9.140625" defaultRowHeight="12.75"/>
  <cols>
    <col min="1" max="1" width="7" style="95" customWidth="1"/>
    <col min="2" max="2" width="32.140625" style="95" customWidth="1"/>
    <col min="3" max="3" width="18.85546875" style="95" customWidth="1"/>
    <col min="4" max="4" width="13.140625" style="96" customWidth="1"/>
    <col min="5" max="5" width="10.5703125" style="96" customWidth="1"/>
    <col min="6" max="6" width="9.140625" style="95"/>
    <col min="7" max="7" width="12.5703125" style="95" customWidth="1"/>
    <col min="8" max="16384" width="9.140625" style="95"/>
  </cols>
  <sheetData>
    <row r="4" spans="1:8" s="94" customFormat="1">
      <c r="A4" s="94" t="s">
        <v>4</v>
      </c>
      <c r="B4" s="94" t="s">
        <v>6</v>
      </c>
      <c r="C4" s="94" t="s">
        <v>303</v>
      </c>
      <c r="D4" s="97" t="s">
        <v>9</v>
      </c>
      <c r="E4" s="97" t="s">
        <v>10</v>
      </c>
      <c r="F4" s="94" t="s">
        <v>73</v>
      </c>
      <c r="G4" s="94" t="s">
        <v>5</v>
      </c>
      <c r="H4" s="94" t="s">
        <v>8</v>
      </c>
    </row>
    <row r="5" spans="1:8">
      <c r="A5" s="95">
        <v>1</v>
      </c>
      <c r="B5" s="95" t="s">
        <v>150</v>
      </c>
      <c r="C5" s="98" t="s">
        <v>99</v>
      </c>
      <c r="D5" s="96">
        <v>520</v>
      </c>
      <c r="E5" s="96">
        <v>4</v>
      </c>
      <c r="F5" s="95" t="s">
        <v>76</v>
      </c>
      <c r="G5" s="99">
        <v>44134</v>
      </c>
      <c r="H5" s="95" t="s">
        <v>264</v>
      </c>
    </row>
    <row r="6" spans="1:8">
      <c r="A6" s="95">
        <v>2</v>
      </c>
      <c r="B6" s="95" t="s">
        <v>15</v>
      </c>
      <c r="C6" s="100" t="s">
        <v>86</v>
      </c>
      <c r="D6" s="96">
        <v>10000</v>
      </c>
      <c r="E6" s="96">
        <v>75</v>
      </c>
      <c r="F6" s="95" t="s">
        <v>76</v>
      </c>
      <c r="G6" s="99">
        <v>44134</v>
      </c>
      <c r="H6" s="95" t="s">
        <v>264</v>
      </c>
    </row>
    <row r="7" spans="1:8">
      <c r="A7" s="95">
        <v>3</v>
      </c>
      <c r="B7" s="95" t="s">
        <v>12</v>
      </c>
      <c r="C7" s="101" t="s">
        <v>75</v>
      </c>
      <c r="D7" s="96">
        <v>55390</v>
      </c>
      <c r="E7" s="96">
        <v>416</v>
      </c>
      <c r="F7" s="95" t="s">
        <v>76</v>
      </c>
      <c r="G7" s="99">
        <v>44134</v>
      </c>
      <c r="H7" s="95" t="s">
        <v>264</v>
      </c>
    </row>
    <row r="8" spans="1:8">
      <c r="A8" s="95">
        <v>4</v>
      </c>
      <c r="B8" s="95" t="s">
        <v>25</v>
      </c>
      <c r="C8" s="102" t="s">
        <v>78</v>
      </c>
      <c r="D8" s="96">
        <v>95064</v>
      </c>
      <c r="E8" s="96">
        <v>713</v>
      </c>
      <c r="F8" s="95" t="s">
        <v>76</v>
      </c>
      <c r="G8" s="99">
        <v>44134</v>
      </c>
      <c r="H8" s="95" t="s">
        <v>264</v>
      </c>
    </row>
    <row r="9" spans="1:8">
      <c r="A9" s="95">
        <v>5</v>
      </c>
      <c r="B9" s="95" t="s">
        <v>304</v>
      </c>
      <c r="C9" s="100" t="s">
        <v>80</v>
      </c>
      <c r="D9" s="96">
        <v>137080</v>
      </c>
      <c r="E9" s="96">
        <v>1026</v>
      </c>
      <c r="F9" s="95" t="s">
        <v>76</v>
      </c>
      <c r="G9" s="99">
        <v>44134</v>
      </c>
      <c r="H9" s="95" t="s">
        <v>264</v>
      </c>
    </row>
    <row r="10" spans="1:8">
      <c r="A10" s="95">
        <v>6</v>
      </c>
      <c r="B10" s="103" t="s">
        <v>224</v>
      </c>
      <c r="C10" s="103" t="s">
        <v>85</v>
      </c>
      <c r="D10" s="96">
        <v>16516</v>
      </c>
      <c r="E10" s="96">
        <v>124</v>
      </c>
      <c r="F10" s="95" t="s">
        <v>76</v>
      </c>
      <c r="G10" s="99">
        <v>44134</v>
      </c>
      <c r="H10" s="95" t="s">
        <v>264</v>
      </c>
    </row>
    <row r="11" spans="1:8">
      <c r="A11" s="95">
        <v>7</v>
      </c>
      <c r="B11" s="95" t="s">
        <v>149</v>
      </c>
      <c r="C11" s="95" t="s">
        <v>226</v>
      </c>
      <c r="D11" s="96">
        <v>18900</v>
      </c>
      <c r="E11" s="96">
        <v>143</v>
      </c>
      <c r="F11" s="95" t="s">
        <v>76</v>
      </c>
      <c r="G11" s="99">
        <v>44134</v>
      </c>
      <c r="H11" s="95" t="s">
        <v>264</v>
      </c>
    </row>
    <row r="12" spans="1:8">
      <c r="A12" s="95">
        <v>8</v>
      </c>
      <c r="B12" s="95" t="s">
        <v>176</v>
      </c>
      <c r="C12" s="103" t="s">
        <v>241</v>
      </c>
      <c r="D12" s="96">
        <v>5000</v>
      </c>
      <c r="E12" s="96">
        <v>38</v>
      </c>
      <c r="F12" s="95" t="s">
        <v>76</v>
      </c>
      <c r="G12" s="99">
        <v>44134</v>
      </c>
      <c r="H12" s="95" t="s">
        <v>264</v>
      </c>
    </row>
    <row r="13" spans="1:8">
      <c r="A13" s="95">
        <v>9</v>
      </c>
      <c r="B13" s="95" t="s">
        <v>305</v>
      </c>
      <c r="C13" s="101" t="s">
        <v>82</v>
      </c>
      <c r="D13" s="96">
        <v>130780</v>
      </c>
      <c r="E13" s="96">
        <v>981</v>
      </c>
      <c r="F13" s="95" t="s">
        <v>76</v>
      </c>
      <c r="G13" s="99">
        <v>44134</v>
      </c>
      <c r="H13" s="95" t="s">
        <v>264</v>
      </c>
    </row>
    <row r="14" spans="1:8">
      <c r="A14" s="95">
        <v>10</v>
      </c>
      <c r="B14" s="95" t="s">
        <v>95</v>
      </c>
      <c r="C14" s="98" t="s">
        <v>96</v>
      </c>
      <c r="D14" s="96">
        <v>24400</v>
      </c>
      <c r="E14" s="96">
        <v>183</v>
      </c>
      <c r="F14" s="95" t="s">
        <v>76</v>
      </c>
      <c r="G14" s="99">
        <v>44134</v>
      </c>
      <c r="H14" s="95" t="s">
        <v>264</v>
      </c>
    </row>
    <row r="15" spans="1:8">
      <c r="A15" s="95">
        <v>11</v>
      </c>
      <c r="B15" s="95" t="s">
        <v>170</v>
      </c>
      <c r="C15" s="103" t="s">
        <v>237</v>
      </c>
      <c r="D15" s="96">
        <v>7000</v>
      </c>
      <c r="E15" s="96">
        <v>53</v>
      </c>
      <c r="F15" s="95" t="s">
        <v>76</v>
      </c>
      <c r="G15" s="99">
        <v>44134</v>
      </c>
      <c r="H15" s="95" t="s">
        <v>264</v>
      </c>
    </row>
    <row r="16" spans="1:8">
      <c r="A16" s="95">
        <v>12</v>
      </c>
      <c r="B16" s="95" t="s">
        <v>174</v>
      </c>
      <c r="C16" s="103" t="s">
        <v>239</v>
      </c>
      <c r="D16" s="96">
        <v>50000</v>
      </c>
      <c r="E16" s="96">
        <v>375</v>
      </c>
      <c r="F16" s="95" t="s">
        <v>76</v>
      </c>
      <c r="G16" s="99">
        <v>44134</v>
      </c>
      <c r="H16" s="95" t="s">
        <v>264</v>
      </c>
    </row>
    <row r="17" spans="1:8">
      <c r="A17" s="95">
        <v>13</v>
      </c>
      <c r="B17" s="95" t="s">
        <v>304</v>
      </c>
      <c r="C17" s="100" t="s">
        <v>80</v>
      </c>
      <c r="D17" s="96">
        <v>50020</v>
      </c>
      <c r="E17" s="96">
        <v>376</v>
      </c>
      <c r="F17" s="95" t="s">
        <v>76</v>
      </c>
      <c r="G17" s="99">
        <v>44134</v>
      </c>
      <c r="H17" s="95" t="s">
        <v>264</v>
      </c>
    </row>
    <row r="18" spans="1:8">
      <c r="A18" s="95">
        <v>14</v>
      </c>
      <c r="B18" s="95" t="s">
        <v>185</v>
      </c>
      <c r="C18" s="104" t="s">
        <v>246</v>
      </c>
      <c r="D18" s="96">
        <v>16550</v>
      </c>
      <c r="E18" s="96">
        <v>124</v>
      </c>
      <c r="F18" s="95" t="s">
        <v>76</v>
      </c>
      <c r="G18" s="99">
        <v>44134</v>
      </c>
      <c r="H18" s="95" t="s">
        <v>264</v>
      </c>
    </row>
    <row r="19" spans="1:8">
      <c r="A19" s="95">
        <v>15</v>
      </c>
      <c r="B19" s="95" t="s">
        <v>12</v>
      </c>
      <c r="C19" s="101" t="s">
        <v>75</v>
      </c>
      <c r="D19" s="96">
        <v>1625</v>
      </c>
      <c r="E19" s="96">
        <v>12</v>
      </c>
      <c r="F19" s="95" t="s">
        <v>76</v>
      </c>
      <c r="G19" s="99">
        <v>44134</v>
      </c>
      <c r="H19" s="95" t="s">
        <v>264</v>
      </c>
    </row>
    <row r="20" spans="1:8">
      <c r="A20" s="95">
        <v>16</v>
      </c>
      <c r="B20" s="95" t="s">
        <v>149</v>
      </c>
      <c r="C20" s="95" t="s">
        <v>226</v>
      </c>
      <c r="D20" s="96">
        <v>1980</v>
      </c>
      <c r="E20" s="96">
        <v>15</v>
      </c>
      <c r="F20" s="95" t="s">
        <v>76</v>
      </c>
      <c r="G20" s="99">
        <v>44134</v>
      </c>
      <c r="H20" s="95" t="s">
        <v>264</v>
      </c>
    </row>
    <row r="21" spans="1:8">
      <c r="A21" s="95">
        <v>17</v>
      </c>
      <c r="B21" s="95" t="s">
        <v>174</v>
      </c>
      <c r="C21" s="103" t="s">
        <v>239</v>
      </c>
      <c r="D21" s="96">
        <v>12600</v>
      </c>
      <c r="E21" s="96">
        <v>95</v>
      </c>
      <c r="F21" s="95" t="s">
        <v>76</v>
      </c>
      <c r="G21" s="99">
        <v>44134</v>
      </c>
      <c r="H21" s="95" t="s">
        <v>264</v>
      </c>
    </row>
    <row r="22" spans="1:8">
      <c r="A22" s="95">
        <v>18</v>
      </c>
      <c r="B22" s="95" t="s">
        <v>305</v>
      </c>
      <c r="C22" s="101" t="s">
        <v>82</v>
      </c>
      <c r="D22" s="96">
        <v>7450</v>
      </c>
      <c r="E22" s="96">
        <v>55</v>
      </c>
      <c r="F22" s="95" t="s">
        <v>76</v>
      </c>
      <c r="G22" s="99">
        <v>44134</v>
      </c>
      <c r="H22" s="95" t="s">
        <v>264</v>
      </c>
    </row>
    <row r="23" spans="1:8">
      <c r="A23" s="95">
        <v>19</v>
      </c>
      <c r="B23" s="95" t="s">
        <v>18</v>
      </c>
      <c r="C23" s="105" t="s">
        <v>94</v>
      </c>
      <c r="D23" s="96">
        <v>13300</v>
      </c>
      <c r="E23" s="96">
        <v>101</v>
      </c>
      <c r="F23" s="95" t="s">
        <v>76</v>
      </c>
      <c r="G23" s="99">
        <v>44134</v>
      </c>
      <c r="H23" s="95" t="s">
        <v>264</v>
      </c>
    </row>
    <row r="24" spans="1:8">
      <c r="A24" s="95">
        <v>20</v>
      </c>
      <c r="B24" s="95" t="s">
        <v>95</v>
      </c>
      <c r="C24" s="98" t="s">
        <v>96</v>
      </c>
      <c r="D24" s="96">
        <v>3100</v>
      </c>
      <c r="E24" s="96">
        <v>24</v>
      </c>
      <c r="F24" s="95" t="s">
        <v>76</v>
      </c>
      <c r="G24" s="99">
        <v>44134</v>
      </c>
      <c r="H24" s="95" t="s">
        <v>264</v>
      </c>
    </row>
    <row r="25" spans="1:8">
      <c r="A25" s="95">
        <v>21</v>
      </c>
      <c r="B25" s="95" t="s">
        <v>265</v>
      </c>
      <c r="C25" s="98" t="s">
        <v>101</v>
      </c>
      <c r="D25" s="96">
        <v>29294</v>
      </c>
      <c r="E25" s="96">
        <v>220</v>
      </c>
      <c r="F25" s="95" t="s">
        <v>76</v>
      </c>
      <c r="G25" s="99">
        <v>44134</v>
      </c>
      <c r="H25" s="95" t="s">
        <v>264</v>
      </c>
    </row>
    <row r="26" spans="1:8">
      <c r="A26" s="95">
        <v>22</v>
      </c>
      <c r="B26" s="95" t="s">
        <v>95</v>
      </c>
      <c r="C26" s="98" t="s">
        <v>96</v>
      </c>
      <c r="D26" s="96">
        <v>2750</v>
      </c>
      <c r="E26" s="96">
        <v>21</v>
      </c>
      <c r="F26" s="95" t="s">
        <v>76</v>
      </c>
      <c r="G26" s="99">
        <v>44134</v>
      </c>
      <c r="H26" s="95" t="s">
        <v>264</v>
      </c>
    </row>
    <row r="27" spans="1:8">
      <c r="A27" s="95">
        <v>23</v>
      </c>
      <c r="B27" s="95" t="s">
        <v>177</v>
      </c>
      <c r="C27" s="103" t="s">
        <v>242</v>
      </c>
      <c r="D27" s="96">
        <v>225000</v>
      </c>
      <c r="E27" s="96">
        <v>1688</v>
      </c>
      <c r="F27" s="95" t="s">
        <v>76</v>
      </c>
      <c r="G27" s="99">
        <v>44134</v>
      </c>
      <c r="H27" s="95" t="s">
        <v>264</v>
      </c>
    </row>
    <row r="28" spans="1:8">
      <c r="A28" s="95">
        <v>24</v>
      </c>
      <c r="B28" s="95" t="s">
        <v>306</v>
      </c>
      <c r="C28" s="100" t="s">
        <v>83</v>
      </c>
      <c r="D28" s="96">
        <v>2273000</v>
      </c>
      <c r="E28" s="96">
        <v>34095</v>
      </c>
      <c r="F28" s="95" t="s">
        <v>76</v>
      </c>
      <c r="G28" s="99">
        <v>44134</v>
      </c>
      <c r="H28" s="95" t="s">
        <v>191</v>
      </c>
    </row>
    <row r="29" spans="1:8">
      <c r="A29" s="95">
        <v>25</v>
      </c>
      <c r="B29" s="95" t="s">
        <v>306</v>
      </c>
      <c r="C29" s="100" t="s">
        <v>83</v>
      </c>
      <c r="D29" s="96">
        <v>8320</v>
      </c>
      <c r="E29" s="96">
        <v>124</v>
      </c>
      <c r="F29" s="95" t="s">
        <v>76</v>
      </c>
      <c r="G29" s="99">
        <v>44134</v>
      </c>
      <c r="H29" s="95" t="s">
        <v>191</v>
      </c>
    </row>
    <row r="30" spans="1:8">
      <c r="A30" s="95">
        <v>26</v>
      </c>
      <c r="B30" s="95" t="s">
        <v>306</v>
      </c>
      <c r="C30" s="100" t="s">
        <v>83</v>
      </c>
      <c r="D30" s="96">
        <v>130</v>
      </c>
      <c r="E30" s="96">
        <v>2</v>
      </c>
      <c r="F30" s="95" t="s">
        <v>76</v>
      </c>
      <c r="G30" s="99">
        <v>44134</v>
      </c>
      <c r="H30" s="95" t="s">
        <v>191</v>
      </c>
    </row>
    <row r="31" spans="1:8">
      <c r="A31" s="95">
        <v>27</v>
      </c>
      <c r="B31" s="95" t="s">
        <v>272</v>
      </c>
      <c r="C31" s="101" t="s">
        <v>92</v>
      </c>
      <c r="D31" s="96">
        <v>7317</v>
      </c>
      <c r="E31" s="96">
        <v>110</v>
      </c>
      <c r="F31" s="95" t="s">
        <v>76</v>
      </c>
      <c r="G31" s="99">
        <v>44134</v>
      </c>
      <c r="H31" s="95" t="s">
        <v>191</v>
      </c>
    </row>
    <row r="32" spans="1:8">
      <c r="A32" s="95">
        <v>28</v>
      </c>
      <c r="B32" s="103" t="s">
        <v>160</v>
      </c>
      <c r="C32" s="106" t="s">
        <v>112</v>
      </c>
      <c r="D32" s="96">
        <v>2363</v>
      </c>
      <c r="E32" s="96">
        <v>35</v>
      </c>
      <c r="F32" s="95" t="s">
        <v>76</v>
      </c>
      <c r="G32" s="99">
        <v>44134</v>
      </c>
      <c r="H32" s="95" t="s">
        <v>191</v>
      </c>
    </row>
    <row r="33" spans="1:8">
      <c r="A33" s="95">
        <v>29</v>
      </c>
      <c r="B33" s="95" t="s">
        <v>208</v>
      </c>
      <c r="C33" s="95" t="s">
        <v>219</v>
      </c>
      <c r="D33" s="96">
        <v>10851</v>
      </c>
      <c r="E33" s="96">
        <v>163</v>
      </c>
      <c r="F33" s="95" t="s">
        <v>76</v>
      </c>
      <c r="G33" s="99">
        <v>44134</v>
      </c>
      <c r="H33" s="95" t="s">
        <v>191</v>
      </c>
    </row>
    <row r="34" spans="1:8">
      <c r="A34" s="95">
        <v>30</v>
      </c>
      <c r="B34" s="95" t="s">
        <v>253</v>
      </c>
      <c r="C34" s="101" t="s">
        <v>108</v>
      </c>
      <c r="D34" s="96">
        <v>11483</v>
      </c>
      <c r="E34" s="96">
        <v>172</v>
      </c>
      <c r="F34" s="95" t="s">
        <v>76</v>
      </c>
      <c r="G34" s="99">
        <v>44134</v>
      </c>
      <c r="H34" s="95" t="s">
        <v>191</v>
      </c>
    </row>
    <row r="35" spans="1:8">
      <c r="A35" s="95">
        <v>31</v>
      </c>
      <c r="B35" s="95" t="s">
        <v>255</v>
      </c>
      <c r="C35" s="107" t="s">
        <v>109</v>
      </c>
      <c r="D35" s="96">
        <v>29864</v>
      </c>
      <c r="E35" s="96">
        <v>448</v>
      </c>
      <c r="F35" s="95" t="s">
        <v>76</v>
      </c>
      <c r="G35" s="99">
        <v>44134</v>
      </c>
      <c r="H35" s="95" t="s">
        <v>191</v>
      </c>
    </row>
    <row r="36" spans="1:8">
      <c r="A36" s="95">
        <v>32</v>
      </c>
      <c r="B36" s="95" t="s">
        <v>307</v>
      </c>
      <c r="C36" s="108" t="s">
        <v>110</v>
      </c>
      <c r="D36" s="96">
        <v>63200</v>
      </c>
      <c r="E36" s="96">
        <v>948</v>
      </c>
      <c r="F36" s="95" t="s">
        <v>76</v>
      </c>
      <c r="G36" s="99">
        <v>44134</v>
      </c>
      <c r="H36" s="95" t="s">
        <v>191</v>
      </c>
    </row>
    <row r="37" spans="1:8">
      <c r="A37" s="95">
        <v>33</v>
      </c>
      <c r="B37" s="95" t="s">
        <v>263</v>
      </c>
      <c r="C37" s="109" t="s">
        <v>234</v>
      </c>
      <c r="D37" s="96">
        <v>1920</v>
      </c>
      <c r="E37" s="96">
        <v>72</v>
      </c>
      <c r="F37" s="95" t="s">
        <v>223</v>
      </c>
      <c r="G37" s="99">
        <v>44134</v>
      </c>
      <c r="H37" s="95" t="s">
        <v>259</v>
      </c>
    </row>
    <row r="38" spans="1:8">
      <c r="A38" s="95">
        <v>34</v>
      </c>
      <c r="B38" s="95" t="s">
        <v>280</v>
      </c>
      <c r="C38" s="108" t="s">
        <v>232</v>
      </c>
      <c r="D38" s="96">
        <v>2400</v>
      </c>
      <c r="E38" s="96">
        <v>90</v>
      </c>
      <c r="F38" s="95" t="s">
        <v>223</v>
      </c>
      <c r="G38" s="99">
        <v>44134</v>
      </c>
      <c r="H38" s="95" t="s">
        <v>259</v>
      </c>
    </row>
    <row r="39" spans="1:8">
      <c r="A39" s="95">
        <v>35</v>
      </c>
      <c r="B39" s="95" t="s">
        <v>261</v>
      </c>
      <c r="C39" s="103" t="s">
        <v>233</v>
      </c>
      <c r="D39" s="96">
        <v>2400</v>
      </c>
      <c r="E39" s="96">
        <v>90</v>
      </c>
      <c r="F39" s="95" t="s">
        <v>223</v>
      </c>
      <c r="G39" s="99">
        <v>44134</v>
      </c>
      <c r="H39" s="95" t="s">
        <v>259</v>
      </c>
    </row>
    <row r="40" spans="1:8">
      <c r="A40" s="95">
        <v>36</v>
      </c>
      <c r="B40" s="95" t="s">
        <v>308</v>
      </c>
      <c r="C40" s="108" t="s">
        <v>231</v>
      </c>
      <c r="D40" s="96">
        <v>4000</v>
      </c>
      <c r="E40" s="96">
        <v>150</v>
      </c>
      <c r="F40" s="95" t="s">
        <v>223</v>
      </c>
      <c r="G40" s="99">
        <v>44134</v>
      </c>
      <c r="H40" s="95" t="s">
        <v>259</v>
      </c>
    </row>
    <row r="41" spans="1:8">
      <c r="A41" s="95">
        <v>37</v>
      </c>
      <c r="B41" s="95" t="s">
        <v>163</v>
      </c>
      <c r="C41" s="108" t="s">
        <v>230</v>
      </c>
      <c r="D41" s="96">
        <v>5280</v>
      </c>
      <c r="E41" s="96">
        <v>198</v>
      </c>
      <c r="F41" s="95" t="s">
        <v>223</v>
      </c>
      <c r="G41" s="99">
        <v>44134</v>
      </c>
      <c r="H41" s="95" t="s">
        <v>259</v>
      </c>
    </row>
    <row r="42" spans="1:8">
      <c r="A42" s="95">
        <v>38</v>
      </c>
      <c r="B42" s="95" t="s">
        <v>152</v>
      </c>
      <c r="C42" s="100" t="s">
        <v>104</v>
      </c>
      <c r="D42" s="96">
        <v>45269</v>
      </c>
      <c r="E42" s="96">
        <v>3395</v>
      </c>
      <c r="F42" s="95" t="s">
        <v>105</v>
      </c>
      <c r="G42" s="99">
        <v>44134</v>
      </c>
      <c r="H42" s="95" t="s">
        <v>266</v>
      </c>
    </row>
    <row r="43" spans="1:8">
      <c r="A43" s="95">
        <v>39</v>
      </c>
      <c r="B43" s="95" t="s">
        <v>309</v>
      </c>
      <c r="C43" s="108" t="s">
        <v>110</v>
      </c>
      <c r="D43" s="96">
        <v>50736.82</v>
      </c>
      <c r="E43" s="96">
        <v>3805</v>
      </c>
      <c r="F43" s="95" t="s">
        <v>105</v>
      </c>
      <c r="G43" s="99">
        <v>44134</v>
      </c>
      <c r="H43" s="95" t="s">
        <v>266</v>
      </c>
    </row>
    <row r="44" spans="1:8">
      <c r="A44" s="95">
        <v>40</v>
      </c>
      <c r="B44" s="95" t="s">
        <v>310</v>
      </c>
      <c r="C44" s="108" t="s">
        <v>110</v>
      </c>
      <c r="D44" s="96">
        <v>38930</v>
      </c>
      <c r="E44" s="96">
        <v>2921</v>
      </c>
      <c r="F44" s="95" t="s">
        <v>105</v>
      </c>
      <c r="G44" s="99">
        <v>44134</v>
      </c>
      <c r="H44" s="95" t="s">
        <v>266</v>
      </c>
    </row>
    <row r="45" spans="1:8">
      <c r="A45" s="95">
        <v>41</v>
      </c>
      <c r="B45" s="95" t="s">
        <v>306</v>
      </c>
      <c r="C45" s="100" t="s">
        <v>83</v>
      </c>
      <c r="D45" s="96">
        <v>566600</v>
      </c>
      <c r="E45" s="96">
        <v>8500</v>
      </c>
      <c r="F45" s="95" t="s">
        <v>76</v>
      </c>
      <c r="G45" s="95" t="s">
        <v>311</v>
      </c>
      <c r="H45" s="95" t="s">
        <v>191</v>
      </c>
    </row>
    <row r="46" spans="1:8">
      <c r="A46" s="95">
        <v>42</v>
      </c>
      <c r="B46" s="95" t="s">
        <v>306</v>
      </c>
      <c r="C46" s="100" t="s">
        <v>83</v>
      </c>
      <c r="D46" s="96">
        <v>2776000</v>
      </c>
      <c r="E46" s="96">
        <v>41640</v>
      </c>
      <c r="F46" s="95" t="s">
        <v>76</v>
      </c>
      <c r="G46" s="95" t="s">
        <v>311</v>
      </c>
      <c r="H46" s="95" t="s">
        <v>191</v>
      </c>
    </row>
    <row r="47" spans="1:8">
      <c r="A47" s="95">
        <v>43</v>
      </c>
      <c r="B47" s="95" t="s">
        <v>306</v>
      </c>
      <c r="C47" s="100" t="s">
        <v>83</v>
      </c>
      <c r="D47" s="96">
        <v>6240</v>
      </c>
      <c r="E47" s="96">
        <v>94</v>
      </c>
      <c r="F47" s="95" t="s">
        <v>76</v>
      </c>
      <c r="G47" s="95" t="s">
        <v>311</v>
      </c>
      <c r="H47" s="95" t="s">
        <v>191</v>
      </c>
    </row>
    <row r="48" spans="1:8">
      <c r="A48" s="95">
        <v>44</v>
      </c>
      <c r="B48" s="95" t="s">
        <v>272</v>
      </c>
      <c r="C48" s="101" t="s">
        <v>92</v>
      </c>
      <c r="D48" s="96">
        <v>40948</v>
      </c>
      <c r="E48" s="96">
        <v>615</v>
      </c>
      <c r="F48" s="95" t="s">
        <v>76</v>
      </c>
      <c r="G48" s="95" t="s">
        <v>311</v>
      </c>
      <c r="H48" s="95" t="s">
        <v>191</v>
      </c>
    </row>
    <row r="49" spans="1:8">
      <c r="A49" s="95">
        <v>45</v>
      </c>
      <c r="B49" s="95" t="s">
        <v>272</v>
      </c>
      <c r="C49" s="101" t="s">
        <v>92</v>
      </c>
      <c r="D49" s="96">
        <v>27760</v>
      </c>
      <c r="E49" s="96">
        <v>417</v>
      </c>
      <c r="F49" s="95" t="s">
        <v>76</v>
      </c>
      <c r="G49" s="95" t="s">
        <v>311</v>
      </c>
      <c r="H49" s="95" t="s">
        <v>191</v>
      </c>
    </row>
    <row r="50" spans="1:8">
      <c r="A50" s="95">
        <v>46</v>
      </c>
      <c r="B50" s="95" t="s">
        <v>208</v>
      </c>
      <c r="C50" s="95" t="s">
        <v>219</v>
      </c>
      <c r="D50" s="96">
        <v>10850</v>
      </c>
      <c r="E50" s="96">
        <v>163</v>
      </c>
      <c r="F50" s="95" t="s">
        <v>76</v>
      </c>
      <c r="G50" s="95" t="s">
        <v>311</v>
      </c>
      <c r="H50" s="95" t="s">
        <v>191</v>
      </c>
    </row>
    <row r="51" spans="1:8">
      <c r="A51" s="95">
        <v>47</v>
      </c>
      <c r="B51" s="95" t="s">
        <v>253</v>
      </c>
      <c r="C51" s="101" t="s">
        <v>108</v>
      </c>
      <c r="D51" s="96">
        <v>11482</v>
      </c>
      <c r="E51" s="96">
        <v>172</v>
      </c>
      <c r="F51" s="95" t="s">
        <v>76</v>
      </c>
      <c r="G51" s="95" t="s">
        <v>311</v>
      </c>
      <c r="H51" s="95" t="s">
        <v>191</v>
      </c>
    </row>
    <row r="52" spans="1:8">
      <c r="A52" s="95">
        <v>48</v>
      </c>
      <c r="B52" s="95" t="s">
        <v>255</v>
      </c>
      <c r="C52" s="107" t="s">
        <v>109</v>
      </c>
      <c r="D52" s="96">
        <v>31118.36</v>
      </c>
      <c r="E52" s="96">
        <v>467</v>
      </c>
      <c r="F52" s="95" t="s">
        <v>76</v>
      </c>
      <c r="G52" s="95" t="s">
        <v>311</v>
      </c>
      <c r="H52" s="95" t="s">
        <v>191</v>
      </c>
    </row>
    <row r="53" spans="1:8">
      <c r="A53" s="95">
        <v>49</v>
      </c>
      <c r="B53" s="95" t="s">
        <v>307</v>
      </c>
      <c r="C53" s="108" t="s">
        <v>110</v>
      </c>
      <c r="D53" s="96">
        <v>10750</v>
      </c>
      <c r="E53" s="96">
        <v>161</v>
      </c>
      <c r="F53" s="95" t="s">
        <v>76</v>
      </c>
      <c r="G53" s="95" t="s">
        <v>311</v>
      </c>
      <c r="H53" s="95" t="s">
        <v>191</v>
      </c>
    </row>
    <row r="54" spans="1:8">
      <c r="A54" s="95">
        <v>50</v>
      </c>
      <c r="B54" s="95" t="s">
        <v>274</v>
      </c>
      <c r="C54" s="106" t="s">
        <v>112</v>
      </c>
      <c r="D54" s="96">
        <v>2363</v>
      </c>
      <c r="E54" s="96">
        <v>35</v>
      </c>
      <c r="F54" s="95" t="s">
        <v>76</v>
      </c>
      <c r="G54" s="95" t="s">
        <v>311</v>
      </c>
      <c r="H54" s="95" t="s">
        <v>191</v>
      </c>
    </row>
    <row r="55" spans="1:8">
      <c r="A55" s="95">
        <v>51</v>
      </c>
      <c r="B55" s="95" t="s">
        <v>152</v>
      </c>
      <c r="C55" s="100" t="s">
        <v>104</v>
      </c>
      <c r="D55" s="96">
        <v>45269</v>
      </c>
      <c r="E55" s="96">
        <v>3395</v>
      </c>
      <c r="F55" s="95" t="s">
        <v>76</v>
      </c>
      <c r="G55" s="95" t="s">
        <v>311</v>
      </c>
      <c r="H55" s="95" t="s">
        <v>266</v>
      </c>
    </row>
    <row r="56" spans="1:8">
      <c r="A56" s="95">
        <v>52</v>
      </c>
      <c r="B56" s="95" t="s">
        <v>309</v>
      </c>
      <c r="C56" s="108" t="s">
        <v>110</v>
      </c>
      <c r="D56" s="96">
        <v>50982.559999999998</v>
      </c>
      <c r="E56" s="96">
        <v>3824</v>
      </c>
      <c r="F56" s="95" t="s">
        <v>76</v>
      </c>
      <c r="G56" s="95" t="s">
        <v>311</v>
      </c>
      <c r="H56" s="95" t="s">
        <v>266</v>
      </c>
    </row>
    <row r="57" spans="1:8">
      <c r="A57" s="95">
        <v>53</v>
      </c>
      <c r="B57" s="95" t="s">
        <v>310</v>
      </c>
      <c r="C57" s="108" t="s">
        <v>110</v>
      </c>
      <c r="D57" s="96">
        <v>135252.96</v>
      </c>
      <c r="E57" s="96">
        <v>10144</v>
      </c>
      <c r="F57" s="95" t="s">
        <v>76</v>
      </c>
      <c r="G57" s="95" t="s">
        <v>311</v>
      </c>
      <c r="H57" s="95" t="s">
        <v>266</v>
      </c>
    </row>
    <row r="58" spans="1:8">
      <c r="A58" s="95">
        <v>54</v>
      </c>
      <c r="B58" s="95" t="s">
        <v>150</v>
      </c>
      <c r="C58" s="98" t="s">
        <v>99</v>
      </c>
      <c r="D58" s="96">
        <v>10390</v>
      </c>
      <c r="E58" s="96">
        <v>78</v>
      </c>
      <c r="F58" s="95" t="s">
        <v>76</v>
      </c>
      <c r="G58" s="95" t="s">
        <v>311</v>
      </c>
      <c r="H58" s="95" t="s">
        <v>264</v>
      </c>
    </row>
    <row r="59" spans="1:8">
      <c r="A59" s="95">
        <v>55</v>
      </c>
      <c r="B59" s="95" t="s">
        <v>172</v>
      </c>
      <c r="C59" s="103" t="s">
        <v>240</v>
      </c>
      <c r="D59" s="96">
        <v>8000</v>
      </c>
      <c r="E59" s="96">
        <v>60</v>
      </c>
      <c r="F59" s="95" t="s">
        <v>76</v>
      </c>
      <c r="G59" s="95" t="s">
        <v>311</v>
      </c>
      <c r="H59" s="95" t="s">
        <v>264</v>
      </c>
    </row>
    <row r="60" spans="1:8">
      <c r="A60" s="95">
        <v>56</v>
      </c>
      <c r="B60" s="95" t="s">
        <v>12</v>
      </c>
      <c r="C60" s="101" t="s">
        <v>75</v>
      </c>
      <c r="D60" s="96">
        <v>90390</v>
      </c>
      <c r="E60" s="96">
        <v>679</v>
      </c>
      <c r="F60" s="95" t="s">
        <v>76</v>
      </c>
      <c r="G60" s="95" t="s">
        <v>311</v>
      </c>
      <c r="H60" s="95" t="s">
        <v>264</v>
      </c>
    </row>
    <row r="61" spans="1:8">
      <c r="A61" s="95">
        <v>57</v>
      </c>
      <c r="B61" s="95" t="s">
        <v>25</v>
      </c>
      <c r="C61" s="102" t="s">
        <v>78</v>
      </c>
      <c r="D61" s="96">
        <v>61767.5</v>
      </c>
      <c r="E61" s="96">
        <v>463</v>
      </c>
      <c r="F61" s="95" t="s">
        <v>76</v>
      </c>
      <c r="G61" s="95" t="s">
        <v>311</v>
      </c>
      <c r="H61" s="95" t="s">
        <v>264</v>
      </c>
    </row>
    <row r="62" spans="1:8">
      <c r="A62" s="95">
        <v>58</v>
      </c>
      <c r="B62" s="95" t="s">
        <v>304</v>
      </c>
      <c r="C62" s="100" t="s">
        <v>80</v>
      </c>
      <c r="D62" s="96">
        <v>149710</v>
      </c>
      <c r="E62" s="96">
        <v>1122</v>
      </c>
      <c r="F62" s="95" t="s">
        <v>76</v>
      </c>
      <c r="G62" s="95" t="s">
        <v>311</v>
      </c>
      <c r="H62" s="95" t="s">
        <v>264</v>
      </c>
    </row>
    <row r="63" spans="1:8">
      <c r="A63" s="95">
        <v>59</v>
      </c>
      <c r="B63" s="95" t="s">
        <v>149</v>
      </c>
      <c r="C63" s="95" t="s">
        <v>226</v>
      </c>
      <c r="D63" s="96">
        <v>3000</v>
      </c>
      <c r="E63" s="96">
        <v>23</v>
      </c>
      <c r="F63" s="95" t="s">
        <v>76</v>
      </c>
      <c r="G63" s="95" t="s">
        <v>311</v>
      </c>
      <c r="H63" s="95" t="s">
        <v>264</v>
      </c>
    </row>
    <row r="64" spans="1:8">
      <c r="A64" s="95">
        <v>60</v>
      </c>
      <c r="B64" s="95" t="s">
        <v>176</v>
      </c>
      <c r="C64" s="103" t="s">
        <v>241</v>
      </c>
      <c r="D64" s="96">
        <v>19000</v>
      </c>
      <c r="E64" s="96">
        <v>144</v>
      </c>
      <c r="F64" s="95" t="s">
        <v>76</v>
      </c>
      <c r="G64" s="95" t="s">
        <v>311</v>
      </c>
      <c r="H64" s="95" t="s">
        <v>264</v>
      </c>
    </row>
    <row r="65" spans="1:8">
      <c r="A65" s="95">
        <v>61</v>
      </c>
      <c r="B65" s="95" t="s">
        <v>305</v>
      </c>
      <c r="C65" s="101" t="s">
        <v>82</v>
      </c>
      <c r="D65" s="96">
        <v>60780</v>
      </c>
      <c r="E65" s="96">
        <v>457</v>
      </c>
      <c r="F65" s="95" t="s">
        <v>76</v>
      </c>
      <c r="G65" s="95" t="s">
        <v>311</v>
      </c>
      <c r="H65" s="95" t="s">
        <v>264</v>
      </c>
    </row>
    <row r="66" spans="1:8">
      <c r="A66" s="95">
        <v>62</v>
      </c>
      <c r="B66" s="95" t="s">
        <v>95</v>
      </c>
      <c r="C66" s="98" t="s">
        <v>96</v>
      </c>
      <c r="D66" s="96">
        <v>40000</v>
      </c>
      <c r="E66" s="96">
        <v>301</v>
      </c>
      <c r="F66" s="95" t="s">
        <v>76</v>
      </c>
      <c r="G66" s="95" t="s">
        <v>311</v>
      </c>
      <c r="H66" s="95" t="s">
        <v>264</v>
      </c>
    </row>
    <row r="67" spans="1:8">
      <c r="A67" s="95">
        <v>63</v>
      </c>
      <c r="B67" s="95" t="s">
        <v>170</v>
      </c>
      <c r="C67" s="103" t="s">
        <v>237</v>
      </c>
      <c r="D67" s="96">
        <v>20408.8</v>
      </c>
      <c r="E67" s="96">
        <v>153</v>
      </c>
      <c r="F67" s="95" t="s">
        <v>76</v>
      </c>
      <c r="G67" s="95" t="s">
        <v>311</v>
      </c>
      <c r="H67" s="95" t="s">
        <v>264</v>
      </c>
    </row>
    <row r="68" spans="1:8">
      <c r="A68" s="95">
        <v>64</v>
      </c>
      <c r="B68" s="95" t="s">
        <v>174</v>
      </c>
      <c r="C68" s="103" t="s">
        <v>239</v>
      </c>
      <c r="D68" s="96">
        <v>60089</v>
      </c>
      <c r="E68" s="96">
        <v>451</v>
      </c>
      <c r="F68" s="95" t="s">
        <v>76</v>
      </c>
      <c r="G68" s="95" t="s">
        <v>311</v>
      </c>
      <c r="H68" s="95" t="s">
        <v>264</v>
      </c>
    </row>
    <row r="69" spans="1:8">
      <c r="A69" s="95">
        <v>65</v>
      </c>
      <c r="B69" s="95" t="s">
        <v>304</v>
      </c>
      <c r="C69" s="100" t="s">
        <v>80</v>
      </c>
      <c r="D69" s="96">
        <v>42082</v>
      </c>
      <c r="E69" s="96">
        <v>316</v>
      </c>
      <c r="F69" s="95" t="s">
        <v>76</v>
      </c>
      <c r="G69" s="95" t="s">
        <v>311</v>
      </c>
      <c r="H69" s="95" t="s">
        <v>264</v>
      </c>
    </row>
    <row r="70" spans="1:8">
      <c r="A70" s="95">
        <v>66</v>
      </c>
      <c r="B70" s="95" t="s">
        <v>185</v>
      </c>
      <c r="C70" s="104" t="s">
        <v>246</v>
      </c>
      <c r="D70" s="96">
        <v>12400</v>
      </c>
      <c r="E70" s="96">
        <v>93</v>
      </c>
      <c r="F70" s="95" t="s">
        <v>76</v>
      </c>
      <c r="G70" s="95" t="s">
        <v>311</v>
      </c>
      <c r="H70" s="95" t="s">
        <v>264</v>
      </c>
    </row>
    <row r="71" spans="1:8">
      <c r="A71" s="95">
        <v>67</v>
      </c>
      <c r="B71" s="95" t="s">
        <v>12</v>
      </c>
      <c r="C71" s="101" t="s">
        <v>75</v>
      </c>
      <c r="D71" s="96">
        <v>10750</v>
      </c>
      <c r="E71" s="96">
        <v>81</v>
      </c>
      <c r="F71" s="95" t="s">
        <v>76</v>
      </c>
      <c r="G71" s="95" t="s">
        <v>311</v>
      </c>
      <c r="H71" s="95" t="s">
        <v>264</v>
      </c>
    </row>
    <row r="72" spans="1:8">
      <c r="A72" s="95">
        <v>68</v>
      </c>
      <c r="B72" s="95" t="s">
        <v>25</v>
      </c>
      <c r="C72" s="102" t="s">
        <v>78</v>
      </c>
      <c r="D72" s="96">
        <v>3500</v>
      </c>
      <c r="E72" s="96">
        <v>27</v>
      </c>
      <c r="F72" s="95" t="s">
        <v>76</v>
      </c>
      <c r="G72" s="95" t="s">
        <v>311</v>
      </c>
      <c r="H72" s="95" t="s">
        <v>264</v>
      </c>
    </row>
    <row r="73" spans="1:8">
      <c r="A73" s="95">
        <v>69</v>
      </c>
      <c r="B73" s="95" t="s">
        <v>149</v>
      </c>
      <c r="C73" s="95" t="s">
        <v>226</v>
      </c>
      <c r="D73" s="96">
        <v>3000</v>
      </c>
      <c r="E73" s="96">
        <v>23</v>
      </c>
      <c r="F73" s="95" t="s">
        <v>76</v>
      </c>
      <c r="G73" s="95" t="s">
        <v>311</v>
      </c>
      <c r="H73" s="95" t="s">
        <v>264</v>
      </c>
    </row>
    <row r="74" spans="1:8">
      <c r="A74" s="95">
        <v>70</v>
      </c>
      <c r="B74" s="95" t="s">
        <v>174</v>
      </c>
      <c r="C74" s="103" t="s">
        <v>239</v>
      </c>
      <c r="D74" s="96">
        <v>8900</v>
      </c>
      <c r="E74" s="96">
        <v>67</v>
      </c>
      <c r="F74" s="95" t="s">
        <v>76</v>
      </c>
      <c r="G74" s="95" t="s">
        <v>311</v>
      </c>
      <c r="H74" s="95" t="s">
        <v>264</v>
      </c>
    </row>
    <row r="75" spans="1:8">
      <c r="A75" s="95">
        <v>71</v>
      </c>
      <c r="B75" s="95" t="s">
        <v>305</v>
      </c>
      <c r="C75" s="101" t="s">
        <v>82</v>
      </c>
      <c r="D75" s="96">
        <v>7712</v>
      </c>
      <c r="E75" s="96">
        <v>57</v>
      </c>
      <c r="F75" s="95" t="s">
        <v>76</v>
      </c>
      <c r="G75" s="95" t="s">
        <v>311</v>
      </c>
      <c r="H75" s="95" t="s">
        <v>264</v>
      </c>
    </row>
    <row r="76" spans="1:8">
      <c r="A76" s="95">
        <v>72</v>
      </c>
      <c r="B76" s="95" t="s">
        <v>18</v>
      </c>
      <c r="C76" s="105" t="s">
        <v>94</v>
      </c>
      <c r="D76" s="96">
        <v>20311</v>
      </c>
      <c r="E76" s="96">
        <v>153</v>
      </c>
      <c r="F76" s="95" t="s">
        <v>76</v>
      </c>
      <c r="G76" s="95" t="s">
        <v>311</v>
      </c>
      <c r="H76" s="95" t="s">
        <v>264</v>
      </c>
    </row>
    <row r="77" spans="1:8">
      <c r="A77" s="95">
        <v>73</v>
      </c>
      <c r="B77" s="95" t="s">
        <v>95</v>
      </c>
      <c r="C77" s="98" t="s">
        <v>96</v>
      </c>
      <c r="D77" s="96">
        <v>1650</v>
      </c>
      <c r="E77" s="96">
        <v>12</v>
      </c>
      <c r="F77" s="95" t="s">
        <v>76</v>
      </c>
      <c r="G77" s="95" t="s">
        <v>311</v>
      </c>
      <c r="H77" s="95" t="s">
        <v>264</v>
      </c>
    </row>
    <row r="78" spans="1:8">
      <c r="A78" s="95">
        <v>74</v>
      </c>
      <c r="B78" s="95" t="s">
        <v>283</v>
      </c>
      <c r="C78" s="98" t="s">
        <v>101</v>
      </c>
      <c r="D78" s="96">
        <v>29294</v>
      </c>
      <c r="E78" s="96">
        <v>220</v>
      </c>
      <c r="F78" s="95" t="s">
        <v>76</v>
      </c>
      <c r="G78" s="95" t="s">
        <v>311</v>
      </c>
      <c r="H78" s="95" t="s">
        <v>264</v>
      </c>
    </row>
    <row r="79" spans="1:8">
      <c r="A79" s="95">
        <v>75</v>
      </c>
      <c r="B79" s="95" t="s">
        <v>177</v>
      </c>
      <c r="C79" s="103" t="s">
        <v>242</v>
      </c>
      <c r="D79" s="96">
        <v>120000</v>
      </c>
      <c r="E79" s="96">
        <v>900</v>
      </c>
      <c r="F79" s="95" t="s">
        <v>76</v>
      </c>
      <c r="G79" s="95" t="s">
        <v>311</v>
      </c>
      <c r="H79" s="95" t="s">
        <v>264</v>
      </c>
    </row>
    <row r="80" spans="1:8">
      <c r="A80" s="95">
        <v>76</v>
      </c>
      <c r="B80" s="95" t="s">
        <v>84</v>
      </c>
      <c r="C80" s="109" t="s">
        <v>234</v>
      </c>
      <c r="D80" s="96">
        <v>1920</v>
      </c>
      <c r="E80" s="96">
        <v>72</v>
      </c>
      <c r="F80" s="95" t="s">
        <v>223</v>
      </c>
      <c r="G80" s="95" t="s">
        <v>311</v>
      </c>
      <c r="H80" s="95" t="s">
        <v>259</v>
      </c>
    </row>
    <row r="81" spans="1:8">
      <c r="A81" s="95">
        <v>77</v>
      </c>
      <c r="B81" s="95" t="s">
        <v>163</v>
      </c>
      <c r="C81" s="108" t="s">
        <v>230</v>
      </c>
      <c r="D81" s="96">
        <v>5280</v>
      </c>
      <c r="E81" s="96">
        <v>198</v>
      </c>
      <c r="F81" s="95" t="s">
        <v>223</v>
      </c>
      <c r="G81" s="95" t="s">
        <v>311</v>
      </c>
      <c r="H81" s="95" t="s">
        <v>259</v>
      </c>
    </row>
    <row r="82" spans="1:8">
      <c r="A82" s="95">
        <v>78</v>
      </c>
      <c r="B82" s="95" t="s">
        <v>312</v>
      </c>
      <c r="C82" s="110" t="s">
        <v>313</v>
      </c>
      <c r="D82" s="96">
        <v>10000</v>
      </c>
      <c r="E82" s="96">
        <v>375</v>
      </c>
      <c r="F82" s="95" t="s">
        <v>223</v>
      </c>
      <c r="G82" s="95" t="s">
        <v>311</v>
      </c>
      <c r="H82" s="95" t="s">
        <v>259</v>
      </c>
    </row>
    <row r="83" spans="1:8">
      <c r="A83" s="95">
        <v>79</v>
      </c>
      <c r="B83" s="95" t="s">
        <v>277</v>
      </c>
      <c r="C83" s="107" t="s">
        <v>236</v>
      </c>
      <c r="D83" s="96">
        <v>3975</v>
      </c>
      <c r="E83" s="96">
        <v>150</v>
      </c>
      <c r="F83" s="95" t="s">
        <v>223</v>
      </c>
      <c r="G83" s="95" t="s">
        <v>311</v>
      </c>
      <c r="H83" s="95" t="s">
        <v>259</v>
      </c>
    </row>
    <row r="84" spans="1:8">
      <c r="A84" s="95">
        <v>80</v>
      </c>
      <c r="B84" s="95" t="s">
        <v>308</v>
      </c>
      <c r="C84" s="108" t="s">
        <v>231</v>
      </c>
      <c r="D84" s="96">
        <v>4000</v>
      </c>
      <c r="E84" s="96">
        <v>150</v>
      </c>
      <c r="F84" s="95" t="s">
        <v>223</v>
      </c>
      <c r="G84" s="95" t="s">
        <v>311</v>
      </c>
      <c r="H84" s="95" t="s">
        <v>259</v>
      </c>
    </row>
    <row r="85" spans="1:8">
      <c r="A85" s="95">
        <v>81</v>
      </c>
      <c r="B85" s="95" t="s">
        <v>280</v>
      </c>
      <c r="C85" s="108" t="s">
        <v>232</v>
      </c>
      <c r="D85" s="96">
        <v>2400</v>
      </c>
      <c r="E85" s="96">
        <v>90</v>
      </c>
      <c r="F85" s="95" t="s">
        <v>223</v>
      </c>
      <c r="G85" s="95" t="s">
        <v>311</v>
      </c>
      <c r="H85" s="95" t="s">
        <v>259</v>
      </c>
    </row>
    <row r="86" spans="1:8">
      <c r="A86" s="95">
        <v>82</v>
      </c>
      <c r="B86" s="95" t="s">
        <v>281</v>
      </c>
      <c r="C86" s="103" t="s">
        <v>233</v>
      </c>
      <c r="D86" s="96">
        <v>2400</v>
      </c>
      <c r="E86" s="96">
        <v>90</v>
      </c>
      <c r="F86" s="95" t="s">
        <v>223</v>
      </c>
      <c r="G86" s="95" t="s">
        <v>311</v>
      </c>
      <c r="H86" s="95" t="s">
        <v>259</v>
      </c>
    </row>
    <row r="87" spans="1:8">
      <c r="A87" s="95">
        <v>83</v>
      </c>
      <c r="B87" s="95" t="s">
        <v>150</v>
      </c>
      <c r="C87" s="98" t="s">
        <v>99</v>
      </c>
      <c r="D87" s="96">
        <v>35000</v>
      </c>
      <c r="E87" s="96">
        <v>263</v>
      </c>
      <c r="F87" s="95" t="s">
        <v>76</v>
      </c>
      <c r="G87" s="99">
        <v>44196</v>
      </c>
      <c r="H87" s="95" t="s">
        <v>264</v>
      </c>
    </row>
    <row r="88" spans="1:8">
      <c r="A88" s="95">
        <v>84</v>
      </c>
      <c r="B88" s="95" t="s">
        <v>12</v>
      </c>
      <c r="C88" s="101" t="s">
        <v>75</v>
      </c>
      <c r="D88" s="96">
        <v>90650</v>
      </c>
      <c r="E88" s="96">
        <v>681</v>
      </c>
      <c r="F88" s="95" t="s">
        <v>76</v>
      </c>
      <c r="G88" s="99">
        <v>44196</v>
      </c>
      <c r="H88" s="95" t="s">
        <v>264</v>
      </c>
    </row>
    <row r="89" spans="1:8">
      <c r="A89" s="95">
        <v>85</v>
      </c>
      <c r="B89" s="95" t="s">
        <v>25</v>
      </c>
      <c r="C89" s="102" t="s">
        <v>78</v>
      </c>
      <c r="D89" s="96">
        <v>151785</v>
      </c>
      <c r="E89" s="96">
        <v>1139</v>
      </c>
      <c r="F89" s="95" t="s">
        <v>76</v>
      </c>
      <c r="G89" s="99">
        <v>44196</v>
      </c>
      <c r="H89" s="95" t="s">
        <v>264</v>
      </c>
    </row>
    <row r="90" spans="1:8">
      <c r="A90" s="95">
        <v>86</v>
      </c>
      <c r="B90" s="95" t="s">
        <v>304</v>
      </c>
      <c r="C90" s="100" t="s">
        <v>80</v>
      </c>
      <c r="D90" s="96">
        <v>102600</v>
      </c>
      <c r="E90" s="96">
        <v>772</v>
      </c>
      <c r="F90" s="95" t="s">
        <v>76</v>
      </c>
      <c r="G90" s="99">
        <v>44196</v>
      </c>
      <c r="H90" s="95" t="s">
        <v>264</v>
      </c>
    </row>
    <row r="91" spans="1:8">
      <c r="A91" s="95">
        <v>87</v>
      </c>
      <c r="B91" s="103" t="s">
        <v>224</v>
      </c>
      <c r="C91" s="103" t="s">
        <v>85</v>
      </c>
      <c r="D91" s="96">
        <v>40500</v>
      </c>
      <c r="E91" s="96">
        <v>304</v>
      </c>
      <c r="F91" s="95" t="s">
        <v>76</v>
      </c>
      <c r="G91" s="99">
        <v>44196</v>
      </c>
      <c r="H91" s="95" t="s">
        <v>264</v>
      </c>
    </row>
    <row r="92" spans="1:8">
      <c r="A92" s="95">
        <v>88</v>
      </c>
      <c r="B92" s="95" t="s">
        <v>17</v>
      </c>
      <c r="C92" s="101" t="s">
        <v>89</v>
      </c>
      <c r="D92" s="96">
        <v>50000</v>
      </c>
      <c r="E92" s="96">
        <v>376</v>
      </c>
      <c r="F92" s="95" t="s">
        <v>76</v>
      </c>
      <c r="G92" s="99">
        <v>44196</v>
      </c>
      <c r="H92" s="95" t="s">
        <v>264</v>
      </c>
    </row>
    <row r="93" spans="1:8">
      <c r="A93" s="95">
        <v>89</v>
      </c>
      <c r="B93" s="95" t="s">
        <v>176</v>
      </c>
      <c r="C93" s="103" t="s">
        <v>241</v>
      </c>
      <c r="D93" s="96">
        <v>12000</v>
      </c>
      <c r="E93" s="96">
        <v>90</v>
      </c>
      <c r="F93" s="95" t="s">
        <v>76</v>
      </c>
      <c r="G93" s="99">
        <v>44196</v>
      </c>
      <c r="H93" s="95" t="s">
        <v>264</v>
      </c>
    </row>
    <row r="94" spans="1:8">
      <c r="A94" s="95">
        <v>90</v>
      </c>
      <c r="B94" s="95" t="s">
        <v>305</v>
      </c>
      <c r="C94" s="101" t="s">
        <v>82</v>
      </c>
      <c r="D94" s="96">
        <v>76170</v>
      </c>
      <c r="E94" s="96">
        <v>573</v>
      </c>
      <c r="F94" s="95" t="s">
        <v>76</v>
      </c>
      <c r="G94" s="99">
        <v>44196</v>
      </c>
      <c r="H94" s="95" t="s">
        <v>264</v>
      </c>
    </row>
    <row r="95" spans="1:8">
      <c r="A95" s="95">
        <v>91</v>
      </c>
      <c r="B95" s="95" t="s">
        <v>95</v>
      </c>
      <c r="C95" s="98" t="s">
        <v>96</v>
      </c>
      <c r="D95" s="96">
        <v>24000</v>
      </c>
      <c r="E95" s="96">
        <v>180</v>
      </c>
      <c r="F95" s="95" t="s">
        <v>76</v>
      </c>
      <c r="G95" s="99">
        <v>44196</v>
      </c>
      <c r="H95" s="95" t="s">
        <v>264</v>
      </c>
    </row>
    <row r="96" spans="1:8">
      <c r="A96" s="95">
        <v>92</v>
      </c>
      <c r="B96" s="95" t="s">
        <v>174</v>
      </c>
      <c r="C96" s="103" t="s">
        <v>239</v>
      </c>
      <c r="D96" s="96">
        <v>72886</v>
      </c>
      <c r="E96" s="96">
        <v>547</v>
      </c>
      <c r="F96" s="95" t="s">
        <v>76</v>
      </c>
      <c r="G96" s="99">
        <v>44196</v>
      </c>
      <c r="H96" s="95" t="s">
        <v>264</v>
      </c>
    </row>
    <row r="97" spans="1:8">
      <c r="A97" s="95">
        <v>93</v>
      </c>
      <c r="B97" s="95" t="s">
        <v>304</v>
      </c>
      <c r="C97" s="100" t="s">
        <v>80</v>
      </c>
      <c r="D97" s="96">
        <v>54830</v>
      </c>
      <c r="E97" s="96">
        <v>413</v>
      </c>
      <c r="F97" s="95" t="s">
        <v>76</v>
      </c>
      <c r="G97" s="99">
        <v>44196</v>
      </c>
      <c r="H97" s="95" t="s">
        <v>264</v>
      </c>
    </row>
    <row r="98" spans="1:8">
      <c r="A98" s="95">
        <v>94</v>
      </c>
      <c r="B98" s="95" t="s">
        <v>185</v>
      </c>
      <c r="C98" s="104" t="s">
        <v>246</v>
      </c>
      <c r="D98" s="96">
        <v>8200</v>
      </c>
      <c r="E98" s="96">
        <v>62</v>
      </c>
      <c r="F98" s="95" t="s">
        <v>76</v>
      </c>
      <c r="G98" s="99">
        <v>44196</v>
      </c>
      <c r="H98" s="95" t="s">
        <v>264</v>
      </c>
    </row>
    <row r="99" spans="1:8">
      <c r="A99" s="95">
        <v>95</v>
      </c>
      <c r="B99" s="95" t="s">
        <v>12</v>
      </c>
      <c r="C99" s="101" t="s">
        <v>75</v>
      </c>
      <c r="D99" s="96">
        <v>4037</v>
      </c>
      <c r="E99" s="96">
        <v>30</v>
      </c>
      <c r="F99" s="95" t="s">
        <v>76</v>
      </c>
      <c r="G99" s="99">
        <v>44196</v>
      </c>
      <c r="H99" s="95" t="s">
        <v>264</v>
      </c>
    </row>
    <row r="100" spans="1:8">
      <c r="A100" s="95">
        <v>96</v>
      </c>
      <c r="B100" s="95" t="s">
        <v>25</v>
      </c>
      <c r="C100" s="102" t="s">
        <v>78</v>
      </c>
      <c r="D100" s="96">
        <v>1375</v>
      </c>
      <c r="E100" s="96">
        <v>10</v>
      </c>
      <c r="F100" s="95" t="s">
        <v>76</v>
      </c>
      <c r="G100" s="99">
        <v>44196</v>
      </c>
      <c r="H100" s="95" t="s">
        <v>264</v>
      </c>
    </row>
    <row r="101" spans="1:8">
      <c r="A101" s="95">
        <v>97</v>
      </c>
      <c r="B101" s="95" t="s">
        <v>174</v>
      </c>
      <c r="C101" s="103" t="s">
        <v>239</v>
      </c>
      <c r="D101" s="96">
        <v>3300</v>
      </c>
      <c r="E101" s="96">
        <v>25</v>
      </c>
      <c r="F101" s="95" t="s">
        <v>76</v>
      </c>
      <c r="G101" s="99">
        <v>44196</v>
      </c>
      <c r="H101" s="95" t="s">
        <v>264</v>
      </c>
    </row>
    <row r="102" spans="1:8">
      <c r="A102" s="95">
        <v>98</v>
      </c>
      <c r="B102" s="95" t="s">
        <v>305</v>
      </c>
      <c r="C102" s="101" t="s">
        <v>82</v>
      </c>
      <c r="D102" s="96">
        <v>3250</v>
      </c>
      <c r="E102" s="96">
        <v>24</v>
      </c>
      <c r="F102" s="95" t="s">
        <v>76</v>
      </c>
      <c r="G102" s="99">
        <v>44196</v>
      </c>
      <c r="H102" s="95" t="s">
        <v>264</v>
      </c>
    </row>
    <row r="103" spans="1:8">
      <c r="A103" s="95">
        <v>99</v>
      </c>
      <c r="B103" s="95" t="s">
        <v>18</v>
      </c>
      <c r="C103" s="105" t="s">
        <v>94</v>
      </c>
      <c r="D103" s="96">
        <v>13897</v>
      </c>
      <c r="E103" s="96">
        <v>104</v>
      </c>
      <c r="F103" s="95" t="s">
        <v>76</v>
      </c>
      <c r="G103" s="99">
        <v>44196</v>
      </c>
      <c r="H103" s="95" t="s">
        <v>264</v>
      </c>
    </row>
    <row r="104" spans="1:8">
      <c r="A104" s="95">
        <v>100</v>
      </c>
      <c r="B104" s="95" t="s">
        <v>95</v>
      </c>
      <c r="C104" s="98" t="s">
        <v>96</v>
      </c>
      <c r="D104" s="96">
        <v>1375</v>
      </c>
      <c r="E104" s="96">
        <v>10</v>
      </c>
      <c r="F104" s="95" t="s">
        <v>76</v>
      </c>
      <c r="G104" s="99">
        <v>44196</v>
      </c>
      <c r="H104" s="95" t="s">
        <v>264</v>
      </c>
    </row>
    <row r="105" spans="1:8">
      <c r="A105" s="95">
        <v>101</v>
      </c>
      <c r="B105" s="95" t="s">
        <v>95</v>
      </c>
      <c r="C105" s="98" t="s">
        <v>96</v>
      </c>
      <c r="D105" s="96">
        <v>2600</v>
      </c>
      <c r="E105" s="96">
        <v>20</v>
      </c>
      <c r="F105" s="95" t="s">
        <v>76</v>
      </c>
      <c r="G105" s="99">
        <v>44196</v>
      </c>
      <c r="H105" s="95" t="s">
        <v>264</v>
      </c>
    </row>
    <row r="106" spans="1:8">
      <c r="A106" s="95">
        <v>102</v>
      </c>
      <c r="B106" s="95" t="s">
        <v>265</v>
      </c>
      <c r="C106" s="98" t="s">
        <v>101</v>
      </c>
      <c r="D106" s="96">
        <v>29294</v>
      </c>
      <c r="E106" s="96">
        <v>220</v>
      </c>
      <c r="F106" s="95" t="s">
        <v>76</v>
      </c>
      <c r="G106" s="99">
        <v>44196</v>
      </c>
      <c r="H106" s="95" t="s">
        <v>264</v>
      </c>
    </row>
    <row r="107" spans="1:8">
      <c r="A107" s="95">
        <v>103</v>
      </c>
      <c r="B107" s="95" t="s">
        <v>177</v>
      </c>
      <c r="C107" s="103" t="s">
        <v>242</v>
      </c>
      <c r="D107" s="96">
        <v>150000</v>
      </c>
      <c r="E107" s="96">
        <v>1125</v>
      </c>
      <c r="F107" s="95" t="s">
        <v>76</v>
      </c>
      <c r="G107" s="99">
        <v>44196</v>
      </c>
      <c r="H107" s="95" t="s">
        <v>264</v>
      </c>
    </row>
    <row r="108" spans="1:8">
      <c r="A108" s="95">
        <v>104</v>
      </c>
      <c r="B108" s="95" t="s">
        <v>152</v>
      </c>
      <c r="C108" s="100" t="s">
        <v>104</v>
      </c>
      <c r="D108" s="96">
        <v>45269</v>
      </c>
      <c r="E108" s="96">
        <v>3395</v>
      </c>
      <c r="F108" s="95" t="s">
        <v>105</v>
      </c>
      <c r="G108" s="99">
        <v>44196</v>
      </c>
      <c r="H108" s="95" t="s">
        <v>266</v>
      </c>
    </row>
    <row r="109" spans="1:8">
      <c r="A109" s="95">
        <v>105</v>
      </c>
      <c r="B109" s="95" t="s">
        <v>309</v>
      </c>
      <c r="C109" s="108" t="s">
        <v>110</v>
      </c>
      <c r="D109" s="96">
        <v>49692.59</v>
      </c>
      <c r="E109" s="96">
        <v>3727</v>
      </c>
      <c r="F109" s="95" t="s">
        <v>105</v>
      </c>
      <c r="G109" s="99">
        <v>44196</v>
      </c>
      <c r="H109" s="95" t="s">
        <v>266</v>
      </c>
    </row>
    <row r="110" spans="1:8">
      <c r="A110" s="95">
        <v>106</v>
      </c>
      <c r="B110" s="95" t="s">
        <v>310</v>
      </c>
      <c r="C110" s="108" t="s">
        <v>110</v>
      </c>
      <c r="D110" s="96">
        <v>74856.84</v>
      </c>
      <c r="E110" s="96">
        <v>5615</v>
      </c>
      <c r="F110" s="95" t="s">
        <v>105</v>
      </c>
      <c r="G110" s="99">
        <v>44196</v>
      </c>
      <c r="H110" s="95" t="s">
        <v>266</v>
      </c>
    </row>
    <row r="111" spans="1:8">
      <c r="A111" s="95">
        <v>107</v>
      </c>
      <c r="B111" s="95" t="s">
        <v>306</v>
      </c>
      <c r="C111" s="100" t="s">
        <v>83</v>
      </c>
      <c r="D111" s="96">
        <v>1170080</v>
      </c>
      <c r="E111" s="96">
        <v>17551</v>
      </c>
      <c r="F111" s="95" t="s">
        <v>76</v>
      </c>
      <c r="G111" s="99">
        <v>44196</v>
      </c>
      <c r="H111" s="95" t="s">
        <v>191</v>
      </c>
    </row>
    <row r="112" spans="1:8">
      <c r="A112" s="95">
        <v>108</v>
      </c>
      <c r="B112" s="95" t="s">
        <v>306</v>
      </c>
      <c r="C112" s="100" t="s">
        <v>83</v>
      </c>
      <c r="D112" s="96">
        <v>8320</v>
      </c>
      <c r="E112" s="96">
        <v>124</v>
      </c>
      <c r="F112" s="95" t="s">
        <v>76</v>
      </c>
      <c r="G112" s="99">
        <v>44196</v>
      </c>
      <c r="H112" s="95" t="s">
        <v>191</v>
      </c>
    </row>
    <row r="113" spans="1:8">
      <c r="A113" s="95">
        <v>109</v>
      </c>
      <c r="B113" s="95" t="s">
        <v>294</v>
      </c>
      <c r="C113" s="101" t="s">
        <v>108</v>
      </c>
      <c r="D113" s="96">
        <v>22120</v>
      </c>
      <c r="E113" s="96">
        <v>332</v>
      </c>
      <c r="F113" s="95" t="s">
        <v>76</v>
      </c>
      <c r="G113" s="99">
        <v>44196</v>
      </c>
      <c r="H113" s="95" t="s">
        <v>191</v>
      </c>
    </row>
    <row r="114" spans="1:8">
      <c r="A114" s="95">
        <v>110</v>
      </c>
      <c r="B114" s="95" t="s">
        <v>307</v>
      </c>
      <c r="C114" s="108" t="s">
        <v>110</v>
      </c>
      <c r="D114" s="96">
        <v>246775</v>
      </c>
      <c r="E114" s="96">
        <v>3702</v>
      </c>
      <c r="F114" s="95" t="s">
        <v>76</v>
      </c>
      <c r="G114" s="99">
        <v>44196</v>
      </c>
      <c r="H114" s="95" t="s">
        <v>191</v>
      </c>
    </row>
    <row r="115" spans="1:8">
      <c r="A115" s="95">
        <v>111</v>
      </c>
      <c r="B115" s="95" t="s">
        <v>255</v>
      </c>
      <c r="C115" s="107" t="s">
        <v>109</v>
      </c>
      <c r="D115" s="96">
        <v>25546.81</v>
      </c>
      <c r="E115" s="96">
        <v>383</v>
      </c>
      <c r="F115" s="95" t="s">
        <v>76</v>
      </c>
      <c r="G115" s="99">
        <v>44196</v>
      </c>
      <c r="H115" s="95" t="s">
        <v>191</v>
      </c>
    </row>
    <row r="116" spans="1:8">
      <c r="A116" s="95">
        <v>112</v>
      </c>
      <c r="B116" s="95" t="s">
        <v>274</v>
      </c>
      <c r="C116" s="106" t="s">
        <v>112</v>
      </c>
      <c r="D116" s="96">
        <v>7089</v>
      </c>
      <c r="E116" s="96">
        <v>105</v>
      </c>
      <c r="F116" s="95" t="s">
        <v>76</v>
      </c>
      <c r="G116" s="99">
        <v>44196</v>
      </c>
      <c r="H116" s="95" t="s">
        <v>191</v>
      </c>
    </row>
    <row r="117" spans="1:8">
      <c r="A117" s="95">
        <v>113</v>
      </c>
      <c r="B117" s="95" t="s">
        <v>54</v>
      </c>
      <c r="C117" s="95" t="s">
        <v>219</v>
      </c>
      <c r="D117" s="96">
        <v>4166</v>
      </c>
      <c r="E117" s="96">
        <v>62</v>
      </c>
      <c r="F117" s="95" t="s">
        <v>76</v>
      </c>
      <c r="G117" s="99">
        <v>44196</v>
      </c>
      <c r="H117" s="95" t="s">
        <v>191</v>
      </c>
    </row>
    <row r="118" spans="1:8">
      <c r="A118" s="95">
        <v>114</v>
      </c>
      <c r="B118" s="95" t="s">
        <v>272</v>
      </c>
      <c r="C118" s="101" t="s">
        <v>92</v>
      </c>
      <c r="D118" s="96">
        <v>21728</v>
      </c>
      <c r="E118" s="96">
        <v>326</v>
      </c>
      <c r="F118" s="95" t="s">
        <v>302</v>
      </c>
      <c r="G118" s="99">
        <v>44196</v>
      </c>
      <c r="H118" s="95" t="s">
        <v>191</v>
      </c>
    </row>
    <row r="119" spans="1:8">
      <c r="D119" s="111">
        <f t="shared" ref="D119:E119" si="0">SUM(D5:D118)</f>
        <v>10603900.24</v>
      </c>
      <c r="E119" s="111">
        <f t="shared" si="0"/>
        <v>172602</v>
      </c>
      <c r="G119" s="99"/>
    </row>
  </sheetData>
  <sortState xmlns:xlrd2="http://schemas.microsoft.com/office/spreadsheetml/2017/richdata2" ref="A5:H118">
    <sortCondition ref="A5:A118"/>
  </sortState>
  <dataValidations count="1">
    <dataValidation allowBlank="1" showErrorMessage="1" sqref="C72 C83 C89 C44:C46 C50:C52 C60:C62 C66:C68 C76:C77 C93:C94 C98:C102 C106:C111" xr:uid="{00000000-0002-0000-12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8"/>
  <sheetViews>
    <sheetView topLeftCell="A16" workbookViewId="0">
      <selection activeCell="C19" sqref="C19"/>
    </sheetView>
  </sheetViews>
  <sheetFormatPr defaultColWidth="9.140625" defaultRowHeight="13.5"/>
  <cols>
    <col min="1" max="1" width="6" style="122" customWidth="1"/>
    <col min="2" max="2" width="13.28515625" style="122" customWidth="1"/>
    <col min="3" max="3" width="37" style="122" customWidth="1"/>
    <col min="4" max="4" width="28.5703125" style="122" customWidth="1"/>
    <col min="5" max="5" width="9.140625" style="122"/>
    <col min="6" max="6" width="11.85546875" style="123" customWidth="1"/>
    <col min="7" max="7" width="12" style="123" customWidth="1"/>
    <col min="8" max="9" width="9.140625" style="122"/>
    <col min="10" max="10" width="9.28515625" style="122" customWidth="1"/>
    <col min="11" max="16384" width="9.140625" style="122"/>
  </cols>
  <sheetData>
    <row r="1" spans="1:9" s="84" customFormat="1">
      <c r="A1" s="281" t="s">
        <v>0</v>
      </c>
      <c r="C1" s="281"/>
      <c r="D1" s="281"/>
      <c r="E1" s="134"/>
      <c r="F1" s="134"/>
      <c r="G1" s="134"/>
      <c r="H1" s="134"/>
      <c r="I1" s="134"/>
    </row>
    <row r="2" spans="1:9" s="84" customFormat="1">
      <c r="A2" s="281" t="s">
        <v>31</v>
      </c>
      <c r="C2" s="281"/>
      <c r="D2" s="281"/>
      <c r="E2" s="134"/>
      <c r="F2" s="134"/>
      <c r="G2" s="134"/>
      <c r="H2" s="134"/>
      <c r="I2" s="134"/>
    </row>
    <row r="3" spans="1:9" s="84" customFormat="1">
      <c r="B3" s="281" t="s">
        <v>2</v>
      </c>
      <c r="C3" s="281"/>
      <c r="D3" s="281"/>
      <c r="E3" s="134"/>
      <c r="F3" s="134"/>
      <c r="G3" s="134"/>
      <c r="H3" s="134"/>
      <c r="I3" s="134"/>
    </row>
    <row r="4" spans="1:9" s="84" customFormat="1">
      <c r="B4" s="281" t="s">
        <v>2</v>
      </c>
      <c r="C4" s="281"/>
      <c r="D4" s="281"/>
      <c r="E4" s="134"/>
      <c r="F4" s="134"/>
      <c r="G4" s="134"/>
      <c r="H4" s="134"/>
      <c r="I4" s="134"/>
    </row>
    <row r="5" spans="1:9" s="84" customFormat="1">
      <c r="A5" s="84" t="s">
        <v>3</v>
      </c>
      <c r="B5" s="281"/>
      <c r="C5" s="281"/>
      <c r="D5" s="281"/>
      <c r="E5" s="134"/>
      <c r="F5" s="134"/>
      <c r="G5" s="134"/>
      <c r="H5" s="134"/>
      <c r="I5" s="134"/>
    </row>
    <row r="6" spans="1:9" s="84" customFormat="1">
      <c r="A6" s="84" t="s">
        <v>4</v>
      </c>
      <c r="B6" s="281" t="s">
        <v>5</v>
      </c>
      <c r="C6" s="281" t="s">
        <v>6</v>
      </c>
      <c r="D6" s="281" t="s">
        <v>7</v>
      </c>
      <c r="E6" s="134" t="s">
        <v>8</v>
      </c>
      <c r="F6" s="134" t="s">
        <v>9</v>
      </c>
      <c r="G6" s="134" t="s">
        <v>10</v>
      </c>
      <c r="H6" s="134"/>
      <c r="I6" s="134"/>
    </row>
    <row r="7" spans="1:9">
      <c r="A7" s="122">
        <v>1</v>
      </c>
      <c r="B7" s="122" t="s">
        <v>32</v>
      </c>
      <c r="C7" s="122" t="s">
        <v>19</v>
      </c>
      <c r="E7" s="199">
        <v>7.4999999999999997E-3</v>
      </c>
      <c r="F7" s="123">
        <v>5850</v>
      </c>
      <c r="G7" s="123">
        <v>44</v>
      </c>
      <c r="I7" s="286"/>
    </row>
    <row r="8" spans="1:9">
      <c r="A8" s="122">
        <v>2</v>
      </c>
      <c r="B8" s="122" t="s">
        <v>32</v>
      </c>
      <c r="C8" s="122" t="s">
        <v>19</v>
      </c>
      <c r="E8" s="199">
        <v>7.4999999999999997E-3</v>
      </c>
      <c r="F8" s="123">
        <v>5100</v>
      </c>
      <c r="G8" s="123">
        <v>38</v>
      </c>
      <c r="I8" s="286"/>
    </row>
    <row r="9" spans="1:9">
      <c r="A9" s="122">
        <v>3</v>
      </c>
      <c r="B9" s="122" t="s">
        <v>32</v>
      </c>
      <c r="C9" s="122" t="s">
        <v>14</v>
      </c>
      <c r="E9" s="199">
        <v>7.4999999999999997E-3</v>
      </c>
      <c r="F9" s="123">
        <v>2850</v>
      </c>
      <c r="G9" s="123">
        <v>21</v>
      </c>
      <c r="I9" s="286"/>
    </row>
    <row r="10" spans="1:9">
      <c r="A10" s="122">
        <v>4</v>
      </c>
      <c r="B10" s="122" t="s">
        <v>32</v>
      </c>
      <c r="C10" s="122" t="s">
        <v>18</v>
      </c>
      <c r="E10" s="199">
        <v>7.4999999999999997E-3</v>
      </c>
      <c r="F10" s="123">
        <v>3600</v>
      </c>
      <c r="G10" s="123">
        <v>27</v>
      </c>
      <c r="I10" s="286"/>
    </row>
    <row r="11" spans="1:9">
      <c r="A11" s="122">
        <v>5</v>
      </c>
      <c r="B11" s="122" t="s">
        <v>32</v>
      </c>
      <c r="C11" s="122" t="s">
        <v>24</v>
      </c>
      <c r="E11" s="199">
        <v>7.4999999999999997E-3</v>
      </c>
      <c r="F11" s="123">
        <v>28125</v>
      </c>
      <c r="G11" s="123">
        <v>211</v>
      </c>
      <c r="I11" s="286"/>
    </row>
    <row r="12" spans="1:9">
      <c r="A12" s="122">
        <v>6</v>
      </c>
      <c r="B12" s="122" t="s">
        <v>32</v>
      </c>
      <c r="C12" s="122" t="s">
        <v>12</v>
      </c>
      <c r="E12" s="199">
        <v>7.4999999999999997E-3</v>
      </c>
      <c r="F12" s="123">
        <v>20000</v>
      </c>
      <c r="G12" s="123">
        <v>150</v>
      </c>
      <c r="I12" s="286"/>
    </row>
    <row r="13" spans="1:9">
      <c r="A13" s="122">
        <v>7</v>
      </c>
      <c r="B13" s="122" t="s">
        <v>32</v>
      </c>
      <c r="C13" s="122" t="s">
        <v>33</v>
      </c>
      <c r="E13" s="199">
        <v>7.4999999999999997E-3</v>
      </c>
      <c r="F13" s="123">
        <v>10000</v>
      </c>
      <c r="G13" s="123">
        <v>75</v>
      </c>
      <c r="I13" s="286"/>
    </row>
    <row r="14" spans="1:9">
      <c r="A14" s="122">
        <v>8</v>
      </c>
      <c r="B14" s="122" t="s">
        <v>32</v>
      </c>
      <c r="C14" s="122" t="s">
        <v>34</v>
      </c>
      <c r="E14" s="199">
        <v>7.4999999999999997E-3</v>
      </c>
      <c r="F14" s="123">
        <v>7828</v>
      </c>
      <c r="G14" s="123">
        <v>59</v>
      </c>
      <c r="I14" s="286"/>
    </row>
    <row r="15" spans="1:9">
      <c r="A15" s="122">
        <v>9</v>
      </c>
      <c r="B15" s="122" t="s">
        <v>32</v>
      </c>
      <c r="C15" s="122" t="s">
        <v>35</v>
      </c>
      <c r="E15" s="199">
        <v>7.4999999999999997E-3</v>
      </c>
      <c r="F15" s="123">
        <v>20000</v>
      </c>
      <c r="G15" s="123">
        <v>150</v>
      </c>
      <c r="I15" s="286"/>
    </row>
    <row r="16" spans="1:9">
      <c r="A16" s="122">
        <v>10</v>
      </c>
      <c r="B16" s="122" t="s">
        <v>32</v>
      </c>
      <c r="C16" s="122" t="s">
        <v>36</v>
      </c>
      <c r="E16" s="199">
        <v>7.4999999999999997E-3</v>
      </c>
      <c r="F16" s="123">
        <v>51643</v>
      </c>
      <c r="G16" s="123">
        <v>387</v>
      </c>
      <c r="I16" s="286"/>
    </row>
    <row r="17" spans="1:9">
      <c r="A17" s="122">
        <v>11</v>
      </c>
      <c r="B17" s="122" t="s">
        <v>37</v>
      </c>
      <c r="C17" s="122" t="s">
        <v>19</v>
      </c>
      <c r="E17" s="199">
        <v>7.4999999999999997E-3</v>
      </c>
      <c r="F17" s="123">
        <v>5100</v>
      </c>
      <c r="G17" s="123">
        <v>38</v>
      </c>
      <c r="I17" s="286"/>
    </row>
    <row r="18" spans="1:9">
      <c r="A18" s="122">
        <v>12</v>
      </c>
      <c r="B18" s="122" t="s">
        <v>37</v>
      </c>
      <c r="C18" s="122" t="s">
        <v>19</v>
      </c>
      <c r="E18" s="199">
        <v>7.4999999999999997E-3</v>
      </c>
      <c r="F18" s="123">
        <v>5850</v>
      </c>
      <c r="G18" s="123">
        <v>44</v>
      </c>
      <c r="I18" s="286"/>
    </row>
    <row r="19" spans="1:9">
      <c r="A19" s="122">
        <v>13</v>
      </c>
      <c r="B19" s="122" t="s">
        <v>37</v>
      </c>
      <c r="C19" s="122" t="s">
        <v>38</v>
      </c>
      <c r="E19" s="199">
        <v>7.4999999999999997E-3</v>
      </c>
      <c r="F19" s="123">
        <v>5125</v>
      </c>
      <c r="G19" s="123">
        <v>38</v>
      </c>
      <c r="I19" s="286"/>
    </row>
    <row r="20" spans="1:9">
      <c r="A20" s="122">
        <v>14</v>
      </c>
      <c r="B20" s="122" t="s">
        <v>37</v>
      </c>
      <c r="C20" s="122" t="s">
        <v>18</v>
      </c>
      <c r="E20" s="199">
        <v>7.4999999999999997E-3</v>
      </c>
      <c r="F20" s="123">
        <v>3300</v>
      </c>
      <c r="G20" s="123">
        <v>24</v>
      </c>
      <c r="I20" s="286"/>
    </row>
    <row r="21" spans="1:9">
      <c r="A21" s="122">
        <v>15</v>
      </c>
      <c r="B21" s="122" t="s">
        <v>37</v>
      </c>
      <c r="C21" s="122" t="s">
        <v>14</v>
      </c>
      <c r="E21" s="199">
        <v>7.4999999999999997E-3</v>
      </c>
      <c r="F21" s="123">
        <v>4750</v>
      </c>
      <c r="G21" s="123">
        <v>35</v>
      </c>
      <c r="I21" s="286"/>
    </row>
    <row r="22" spans="1:9">
      <c r="A22" s="122">
        <v>16</v>
      </c>
      <c r="B22" s="122" t="s">
        <v>37</v>
      </c>
      <c r="C22" s="122" t="s">
        <v>39</v>
      </c>
      <c r="E22" s="199">
        <v>7.4999999999999997E-3</v>
      </c>
      <c r="F22" s="123">
        <v>50000</v>
      </c>
      <c r="G22" s="123">
        <v>375</v>
      </c>
      <c r="I22" s="286"/>
    </row>
    <row r="23" spans="1:9">
      <c r="A23" s="122">
        <v>17</v>
      </c>
      <c r="B23" s="122" t="s">
        <v>37</v>
      </c>
      <c r="C23" s="122" t="s">
        <v>24</v>
      </c>
      <c r="E23" s="199">
        <v>7.4999999999999997E-3</v>
      </c>
      <c r="F23" s="123">
        <v>20000</v>
      </c>
      <c r="G23" s="123">
        <v>150</v>
      </c>
      <c r="I23" s="286"/>
    </row>
    <row r="24" spans="1:9">
      <c r="A24" s="122">
        <v>18</v>
      </c>
      <c r="B24" s="122" t="s">
        <v>37</v>
      </c>
      <c r="C24" s="122" t="s">
        <v>40</v>
      </c>
      <c r="E24" s="199">
        <v>7.4999999999999997E-3</v>
      </c>
      <c r="F24" s="123">
        <v>20000</v>
      </c>
      <c r="G24" s="123">
        <v>150</v>
      </c>
      <c r="I24" s="286"/>
    </row>
    <row r="25" spans="1:9">
      <c r="A25" s="122">
        <v>19</v>
      </c>
      <c r="B25" s="122" t="s">
        <v>37</v>
      </c>
      <c r="C25" s="122" t="s">
        <v>13</v>
      </c>
      <c r="E25" s="199">
        <v>7.4999999999999997E-3</v>
      </c>
      <c r="F25" s="123">
        <v>25000</v>
      </c>
      <c r="G25" s="123">
        <v>188</v>
      </c>
      <c r="I25" s="286"/>
    </row>
    <row r="26" spans="1:9">
      <c r="A26" s="122">
        <v>20</v>
      </c>
      <c r="B26" s="122" t="s">
        <v>37</v>
      </c>
      <c r="C26" s="122" t="s">
        <v>22</v>
      </c>
      <c r="E26" s="199">
        <v>7.4999999999999997E-3</v>
      </c>
      <c r="F26" s="123">
        <v>30000</v>
      </c>
      <c r="G26" s="123">
        <v>225</v>
      </c>
      <c r="I26" s="286"/>
    </row>
    <row r="27" spans="1:9">
      <c r="A27" s="122">
        <v>21</v>
      </c>
      <c r="B27" s="122" t="s">
        <v>41</v>
      </c>
      <c r="C27" s="122" t="s">
        <v>12</v>
      </c>
      <c r="E27" s="199">
        <v>7.4999999999999997E-3</v>
      </c>
      <c r="F27" s="123">
        <v>20000</v>
      </c>
      <c r="G27" s="123">
        <v>150</v>
      </c>
      <c r="I27" s="286"/>
    </row>
    <row r="28" spans="1:9">
      <c r="A28" s="122">
        <v>22</v>
      </c>
      <c r="B28" s="122" t="s">
        <v>41</v>
      </c>
      <c r="C28" s="122" t="s">
        <v>13</v>
      </c>
      <c r="E28" s="199">
        <v>7.4999999999999997E-3</v>
      </c>
      <c r="F28" s="123">
        <v>15000</v>
      </c>
      <c r="G28" s="123">
        <v>113</v>
      </c>
      <c r="I28" s="286"/>
    </row>
    <row r="29" spans="1:9">
      <c r="A29" s="122">
        <v>23</v>
      </c>
      <c r="B29" s="122" t="s">
        <v>41</v>
      </c>
      <c r="C29" s="122" t="s">
        <v>25</v>
      </c>
      <c r="E29" s="199">
        <v>7.4999999999999997E-3</v>
      </c>
      <c r="F29" s="123">
        <v>50000</v>
      </c>
      <c r="G29" s="123">
        <v>375</v>
      </c>
      <c r="I29" s="286"/>
    </row>
    <row r="30" spans="1:9">
      <c r="A30" s="122">
        <v>24</v>
      </c>
      <c r="B30" s="122" t="s">
        <v>41</v>
      </c>
      <c r="C30" s="122" t="s">
        <v>22</v>
      </c>
      <c r="E30" s="199">
        <v>7.4999999999999997E-3</v>
      </c>
      <c r="F30" s="123">
        <v>30000</v>
      </c>
      <c r="G30" s="123">
        <v>225</v>
      </c>
      <c r="I30" s="286"/>
    </row>
    <row r="31" spans="1:9">
      <c r="A31" s="122">
        <v>25</v>
      </c>
      <c r="B31" s="122" t="s">
        <v>41</v>
      </c>
      <c r="C31" s="122" t="s">
        <v>24</v>
      </c>
      <c r="E31" s="199">
        <v>7.4999999999999997E-3</v>
      </c>
      <c r="F31" s="123">
        <v>30000</v>
      </c>
      <c r="G31" s="123">
        <v>225</v>
      </c>
      <c r="I31" s="286"/>
    </row>
    <row r="32" spans="1:9">
      <c r="A32" s="122">
        <v>26</v>
      </c>
      <c r="B32" s="122" t="s">
        <v>41</v>
      </c>
      <c r="C32" s="122" t="s">
        <v>40</v>
      </c>
      <c r="E32" s="199">
        <v>7.4999999999999997E-3</v>
      </c>
      <c r="F32" s="123">
        <v>5000</v>
      </c>
      <c r="G32" s="123">
        <v>38</v>
      </c>
      <c r="I32" s="286"/>
    </row>
    <row r="33" spans="1:9">
      <c r="E33" s="199"/>
      <c r="F33" s="129">
        <f t="shared" ref="F33:G33" si="0">SUM(F7:F32)</f>
        <v>474121</v>
      </c>
      <c r="G33" s="129">
        <f t="shared" si="0"/>
        <v>3555</v>
      </c>
      <c r="I33" s="286"/>
    </row>
    <row r="34" spans="1:9">
      <c r="E34" s="199"/>
      <c r="I34" s="286"/>
    </row>
    <row r="35" spans="1:9">
      <c r="E35" s="199"/>
      <c r="I35" s="286"/>
    </row>
    <row r="36" spans="1:9" s="85" customFormat="1">
      <c r="A36" s="85" t="s">
        <v>4</v>
      </c>
      <c r="B36" s="282" t="s">
        <v>5</v>
      </c>
      <c r="C36" s="282" t="s">
        <v>6</v>
      </c>
      <c r="D36" s="282"/>
      <c r="E36" s="86" t="s">
        <v>8</v>
      </c>
      <c r="F36" s="86" t="s">
        <v>9</v>
      </c>
      <c r="G36" s="86" t="s">
        <v>10</v>
      </c>
      <c r="H36" s="86"/>
      <c r="I36" s="86"/>
    </row>
    <row r="37" spans="1:9">
      <c r="A37" s="122">
        <v>27</v>
      </c>
      <c r="B37" s="283">
        <v>43955</v>
      </c>
      <c r="C37" s="284" t="s">
        <v>19</v>
      </c>
      <c r="D37" s="284"/>
      <c r="E37" s="285">
        <v>0.01</v>
      </c>
      <c r="F37" s="123">
        <v>4025</v>
      </c>
      <c r="G37" s="123">
        <v>40</v>
      </c>
      <c r="I37" s="286"/>
    </row>
    <row r="38" spans="1:9">
      <c r="A38" s="122">
        <v>28</v>
      </c>
      <c r="B38" s="283">
        <v>43955</v>
      </c>
      <c r="C38" s="284" t="s">
        <v>19</v>
      </c>
      <c r="D38" s="284"/>
      <c r="E38" s="285">
        <v>0.01</v>
      </c>
      <c r="F38" s="123">
        <v>3150</v>
      </c>
      <c r="G38" s="123">
        <v>32</v>
      </c>
      <c r="I38" s="286"/>
    </row>
    <row r="39" spans="1:9">
      <c r="A39" s="122">
        <v>29</v>
      </c>
      <c r="B39" s="283">
        <v>43955</v>
      </c>
      <c r="C39" s="284" t="s">
        <v>14</v>
      </c>
      <c r="D39" s="284"/>
      <c r="E39" s="285">
        <v>0.01</v>
      </c>
      <c r="F39" s="123">
        <v>1385</v>
      </c>
      <c r="G39" s="123">
        <v>14</v>
      </c>
      <c r="I39" s="286"/>
    </row>
    <row r="40" spans="1:9">
      <c r="A40" s="122">
        <v>30</v>
      </c>
      <c r="B40" s="283">
        <v>43955</v>
      </c>
      <c r="C40" s="284" t="s">
        <v>24</v>
      </c>
      <c r="D40" s="284"/>
      <c r="E40" s="285">
        <v>0.01</v>
      </c>
      <c r="F40" s="123">
        <v>14350</v>
      </c>
      <c r="G40" s="123">
        <v>144</v>
      </c>
      <c r="I40" s="286"/>
    </row>
    <row r="41" spans="1:9">
      <c r="A41" s="122">
        <v>31</v>
      </c>
      <c r="B41" s="283">
        <v>43955</v>
      </c>
      <c r="C41" s="284" t="s">
        <v>13</v>
      </c>
      <c r="D41" s="284"/>
      <c r="E41" s="285">
        <v>0.01</v>
      </c>
      <c r="F41" s="123">
        <v>14000</v>
      </c>
      <c r="G41" s="123">
        <v>140</v>
      </c>
      <c r="I41" s="286"/>
    </row>
    <row r="42" spans="1:9">
      <c r="A42" s="122">
        <v>32</v>
      </c>
      <c r="B42" s="283">
        <v>43955</v>
      </c>
      <c r="C42" s="284" t="s">
        <v>18</v>
      </c>
      <c r="D42" s="284"/>
      <c r="E42" s="285">
        <v>0.01</v>
      </c>
      <c r="F42" s="123">
        <v>3350</v>
      </c>
      <c r="G42" s="123">
        <v>34</v>
      </c>
      <c r="I42" s="286"/>
    </row>
    <row r="43" spans="1:9">
      <c r="A43" s="122">
        <v>33</v>
      </c>
      <c r="B43" s="283">
        <v>43963</v>
      </c>
      <c r="C43" s="284" t="s">
        <v>19</v>
      </c>
      <c r="D43" s="284"/>
      <c r="E43" s="285">
        <v>0.01</v>
      </c>
      <c r="F43" s="123">
        <v>6150</v>
      </c>
      <c r="G43" s="123">
        <v>62</v>
      </c>
      <c r="I43" s="286"/>
    </row>
    <row r="44" spans="1:9">
      <c r="A44" s="122">
        <v>34</v>
      </c>
      <c r="B44" s="283">
        <v>43963</v>
      </c>
      <c r="C44" s="284" t="s">
        <v>19</v>
      </c>
      <c r="D44" s="284"/>
      <c r="E44" s="285">
        <v>0.01</v>
      </c>
      <c r="F44" s="123">
        <v>6900</v>
      </c>
      <c r="G44" s="123">
        <v>69</v>
      </c>
      <c r="I44" s="286"/>
    </row>
    <row r="45" spans="1:9">
      <c r="A45" s="122">
        <v>35</v>
      </c>
      <c r="B45" s="283">
        <v>43963</v>
      </c>
      <c r="C45" s="284" t="s">
        <v>14</v>
      </c>
      <c r="D45" s="284"/>
      <c r="E45" s="285">
        <v>0.01</v>
      </c>
      <c r="F45" s="123">
        <v>3300</v>
      </c>
      <c r="G45" s="123">
        <v>33</v>
      </c>
      <c r="I45" s="286"/>
    </row>
    <row r="46" spans="1:9">
      <c r="A46" s="122">
        <v>36</v>
      </c>
      <c r="B46" s="283">
        <v>43963</v>
      </c>
      <c r="C46" s="284" t="s">
        <v>18</v>
      </c>
      <c r="D46" s="284"/>
      <c r="E46" s="285">
        <v>0.01</v>
      </c>
      <c r="F46" s="123">
        <v>3850</v>
      </c>
      <c r="G46" s="123">
        <v>39</v>
      </c>
      <c r="I46" s="286"/>
    </row>
    <row r="47" spans="1:9">
      <c r="A47" s="122">
        <v>37</v>
      </c>
      <c r="B47" s="283">
        <v>43963</v>
      </c>
      <c r="C47" s="284" t="s">
        <v>24</v>
      </c>
      <c r="D47" s="284"/>
      <c r="E47" s="285">
        <v>0.01</v>
      </c>
      <c r="F47" s="123">
        <v>15500</v>
      </c>
      <c r="G47" s="123">
        <v>155</v>
      </c>
      <c r="I47" s="286"/>
    </row>
    <row r="48" spans="1:9">
      <c r="A48" s="122">
        <v>38</v>
      </c>
      <c r="B48" s="283">
        <v>43963</v>
      </c>
      <c r="C48" s="284" t="s">
        <v>12</v>
      </c>
      <c r="D48" s="284"/>
      <c r="E48" s="285">
        <v>0.01</v>
      </c>
      <c r="F48" s="123">
        <v>20000</v>
      </c>
      <c r="G48" s="123">
        <v>200</v>
      </c>
      <c r="I48" s="286"/>
    </row>
    <row r="49" spans="1:10">
      <c r="A49" s="122">
        <v>39</v>
      </c>
      <c r="B49" s="283">
        <v>43963</v>
      </c>
      <c r="C49" s="284" t="s">
        <v>22</v>
      </c>
      <c r="D49" s="284"/>
      <c r="E49" s="285">
        <v>0.01</v>
      </c>
      <c r="F49" s="123">
        <v>20000</v>
      </c>
      <c r="G49" s="123">
        <v>200</v>
      </c>
      <c r="I49" s="286"/>
    </row>
    <row r="50" spans="1:10">
      <c r="A50" s="122">
        <v>40</v>
      </c>
      <c r="B50" s="283">
        <v>43963</v>
      </c>
      <c r="C50" s="284" t="s">
        <v>42</v>
      </c>
      <c r="D50" s="284"/>
      <c r="E50" s="285">
        <v>0.01</v>
      </c>
      <c r="F50" s="123">
        <v>5850</v>
      </c>
      <c r="G50" s="123">
        <v>59</v>
      </c>
      <c r="I50" s="286"/>
    </row>
    <row r="51" spans="1:10">
      <c r="A51" s="122">
        <v>41</v>
      </c>
      <c r="B51" s="283">
        <v>43965</v>
      </c>
      <c r="C51" s="284" t="s">
        <v>25</v>
      </c>
      <c r="D51" s="284"/>
      <c r="E51" s="285">
        <v>0.01</v>
      </c>
      <c r="F51" s="123">
        <v>9872.6</v>
      </c>
      <c r="G51" s="123">
        <v>99</v>
      </c>
      <c r="I51" s="286"/>
    </row>
    <row r="52" spans="1:10">
      <c r="B52" s="283"/>
      <c r="C52" s="284"/>
      <c r="D52" s="284"/>
      <c r="E52" s="285"/>
      <c r="F52" s="129">
        <f t="shared" ref="F52:G52" si="1">SUM(F37:F51)</f>
        <v>131682.6</v>
      </c>
      <c r="G52" s="129">
        <f t="shared" si="1"/>
        <v>1320</v>
      </c>
      <c r="I52" s="286"/>
    </row>
    <row r="53" spans="1:10">
      <c r="B53" s="283"/>
      <c r="C53" s="284"/>
      <c r="D53" s="284"/>
      <c r="E53" s="285"/>
      <c r="I53" s="286"/>
    </row>
    <row r="54" spans="1:10">
      <c r="B54" s="283"/>
      <c r="C54" s="284"/>
      <c r="D54" s="284"/>
      <c r="E54" s="285"/>
      <c r="I54" s="286"/>
    </row>
    <row r="55" spans="1:10" s="85" customFormat="1">
      <c r="A55" s="85" t="s">
        <v>4</v>
      </c>
      <c r="B55" s="282" t="s">
        <v>5</v>
      </c>
      <c r="C55" s="282" t="s">
        <v>6</v>
      </c>
      <c r="D55" s="282"/>
      <c r="E55" s="86" t="s">
        <v>8</v>
      </c>
      <c r="F55" s="86" t="s">
        <v>9</v>
      </c>
      <c r="G55" s="86" t="s">
        <v>10</v>
      </c>
      <c r="H55" s="86"/>
      <c r="I55" s="86"/>
    </row>
    <row r="56" spans="1:10">
      <c r="A56" s="122">
        <v>42</v>
      </c>
      <c r="B56" s="122" t="s">
        <v>32</v>
      </c>
      <c r="C56" s="122" t="s">
        <v>43</v>
      </c>
      <c r="E56" s="199">
        <v>1.4999999999999999E-2</v>
      </c>
      <c r="F56" s="123">
        <v>500000</v>
      </c>
      <c r="G56" s="123">
        <v>7500</v>
      </c>
      <c r="I56" s="286"/>
      <c r="J56" s="287"/>
    </row>
    <row r="57" spans="1:10">
      <c r="A57" s="122">
        <v>43</v>
      </c>
      <c r="B57" s="122" t="s">
        <v>37</v>
      </c>
      <c r="C57" s="122" t="s">
        <v>43</v>
      </c>
      <c r="E57" s="199">
        <v>1.4999999999999999E-2</v>
      </c>
      <c r="F57" s="123">
        <v>225000</v>
      </c>
      <c r="G57" s="123">
        <v>3375</v>
      </c>
      <c r="I57" s="286"/>
    </row>
    <row r="58" spans="1:10">
      <c r="A58" s="122">
        <v>44</v>
      </c>
      <c r="B58" s="122" t="s">
        <v>41</v>
      </c>
      <c r="C58" s="122" t="s">
        <v>43</v>
      </c>
      <c r="E58" s="199">
        <v>1.4999999999999999E-2</v>
      </c>
      <c r="F58" s="123">
        <v>197000</v>
      </c>
      <c r="G58" s="123">
        <v>2955</v>
      </c>
      <c r="I58" s="286"/>
    </row>
    <row r="59" spans="1:10">
      <c r="E59" s="199"/>
      <c r="F59" s="129">
        <f t="shared" ref="F59:G59" si="2">SUM(F56:F58)</f>
        <v>922000</v>
      </c>
      <c r="G59" s="129">
        <f t="shared" si="2"/>
        <v>13830</v>
      </c>
      <c r="I59" s="286"/>
    </row>
    <row r="60" spans="1:10">
      <c r="E60" s="199"/>
      <c r="I60" s="286"/>
    </row>
    <row r="61" spans="1:10">
      <c r="E61" s="199"/>
      <c r="I61" s="286"/>
    </row>
    <row r="62" spans="1:10" s="85" customFormat="1">
      <c r="A62" s="85" t="s">
        <v>4</v>
      </c>
      <c r="B62" s="282" t="s">
        <v>5</v>
      </c>
      <c r="C62" s="282" t="s">
        <v>6</v>
      </c>
      <c r="D62" s="282"/>
      <c r="E62" s="86" t="s">
        <v>8</v>
      </c>
      <c r="F62" s="86" t="s">
        <v>9</v>
      </c>
      <c r="G62" s="86" t="s">
        <v>10</v>
      </c>
      <c r="H62" s="86"/>
      <c r="I62" s="86"/>
    </row>
    <row r="63" spans="1:10">
      <c r="A63" s="122">
        <v>45</v>
      </c>
      <c r="B63" s="122" t="s">
        <v>44</v>
      </c>
      <c r="C63" s="122" t="s">
        <v>43</v>
      </c>
      <c r="E63" s="285">
        <v>0.02</v>
      </c>
      <c r="F63" s="123">
        <v>191000</v>
      </c>
      <c r="G63" s="123">
        <v>3820</v>
      </c>
      <c r="I63" s="286"/>
    </row>
    <row r="64" spans="1:10">
      <c r="A64" s="122">
        <v>46</v>
      </c>
      <c r="B64" s="122" t="s">
        <v>45</v>
      </c>
      <c r="C64" s="122" t="s">
        <v>43</v>
      </c>
      <c r="E64" s="285">
        <v>0.02</v>
      </c>
      <c r="F64" s="123">
        <v>450000</v>
      </c>
      <c r="G64" s="123">
        <v>9000</v>
      </c>
      <c r="I64" s="286"/>
    </row>
    <row r="65" spans="3:7">
      <c r="F65" s="129">
        <f t="shared" ref="F65:G65" si="3">SUM(F63:F64)</f>
        <v>641000</v>
      </c>
      <c r="G65" s="129">
        <f t="shared" si="3"/>
        <v>12820</v>
      </c>
    </row>
    <row r="68" spans="3:7">
      <c r="C68" s="93" t="s">
        <v>30</v>
      </c>
      <c r="D68" s="93"/>
      <c r="E68" s="93"/>
      <c r="F68" s="89"/>
      <c r="G68" s="89">
        <f>+G33+G52+G59+G65</f>
        <v>31525</v>
      </c>
    </row>
  </sheetData>
  <sortState xmlns:xlrd2="http://schemas.microsoft.com/office/spreadsheetml/2017/richdata2" ref="A7:G52">
    <sortCondition ref="E7:E52"/>
    <sortCondition ref="B7:B52"/>
  </sortState>
  <printOptions gridLines="1"/>
  <pageMargins left="0.51875000000000004" right="0.47916666666666702" top="0.4" bottom="0.38888888888888901" header="0.31388888888888899" footer="0.31388888888888899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3"/>
  <sheetViews>
    <sheetView topLeftCell="A16" workbookViewId="0">
      <selection activeCell="C14" sqref="C14"/>
    </sheetView>
  </sheetViews>
  <sheetFormatPr defaultColWidth="9.140625" defaultRowHeight="13.5"/>
  <cols>
    <col min="1" max="1" width="7.140625" style="85" customWidth="1"/>
    <col min="2" max="2" width="13.42578125" style="85" customWidth="1"/>
    <col min="3" max="3" width="35.85546875" style="85" customWidth="1"/>
    <col min="4" max="4" width="11.85546875" style="86" customWidth="1"/>
    <col min="5" max="5" width="9.140625" style="86"/>
    <col min="6" max="6" width="11.85546875" style="86" customWidth="1"/>
    <col min="7" max="8" width="10.28515625" style="86" customWidth="1"/>
    <col min="9" max="16384" width="9.140625" style="85"/>
  </cols>
  <sheetData>
    <row r="1" spans="1:7">
      <c r="A1" s="84" t="s">
        <v>268</v>
      </c>
    </row>
    <row r="2" spans="1:7">
      <c r="A2" s="84" t="s">
        <v>314</v>
      </c>
    </row>
    <row r="5" spans="1:7">
      <c r="A5" s="85" t="s">
        <v>270</v>
      </c>
    </row>
    <row r="6" spans="1:7">
      <c r="A6" s="85" t="s">
        <v>4</v>
      </c>
      <c r="B6" s="62" t="s">
        <v>5</v>
      </c>
      <c r="C6" s="62" t="s">
        <v>6</v>
      </c>
      <c r="D6" s="53" t="s">
        <v>9</v>
      </c>
      <c r="E6" s="53" t="s">
        <v>8</v>
      </c>
      <c r="F6" s="53" t="s">
        <v>10</v>
      </c>
      <c r="G6" s="53"/>
    </row>
    <row r="7" spans="1:7">
      <c r="A7" s="85">
        <v>1</v>
      </c>
      <c r="B7" s="87">
        <v>44198</v>
      </c>
      <c r="C7" s="62" t="s">
        <v>55</v>
      </c>
      <c r="D7" s="53">
        <v>191000</v>
      </c>
      <c r="E7" s="88">
        <v>1.4999999999999999E-2</v>
      </c>
      <c r="F7" s="53">
        <v>2865</v>
      </c>
      <c r="G7" s="53"/>
    </row>
    <row r="8" spans="1:7">
      <c r="A8" s="85">
        <v>2</v>
      </c>
      <c r="B8" s="87">
        <v>44200</v>
      </c>
      <c r="C8" s="52" t="s">
        <v>275</v>
      </c>
      <c r="D8" s="53">
        <v>25400</v>
      </c>
      <c r="E8" s="88">
        <v>1.4999999999999999E-2</v>
      </c>
      <c r="F8" s="53">
        <v>381</v>
      </c>
      <c r="G8" s="53"/>
    </row>
    <row r="9" spans="1:7">
      <c r="A9" s="85">
        <v>3</v>
      </c>
      <c r="B9" s="87">
        <v>44200</v>
      </c>
      <c r="C9" s="52" t="s">
        <v>275</v>
      </c>
      <c r="D9" s="53">
        <v>52875</v>
      </c>
      <c r="E9" s="88">
        <v>1.4999999999999999E-2</v>
      </c>
      <c r="F9" s="53">
        <v>793</v>
      </c>
      <c r="G9" s="53"/>
    </row>
    <row r="10" spans="1:7">
      <c r="A10" s="85">
        <v>4</v>
      </c>
      <c r="B10" s="87">
        <v>44204</v>
      </c>
      <c r="C10" s="52" t="s">
        <v>253</v>
      </c>
      <c r="D10" s="53">
        <v>20904</v>
      </c>
      <c r="E10" s="88">
        <v>1.4999999999999999E-2</v>
      </c>
      <c r="F10" s="53">
        <v>314</v>
      </c>
      <c r="G10" s="53"/>
    </row>
    <row r="11" spans="1:7">
      <c r="A11" s="85">
        <v>5</v>
      </c>
      <c r="B11" s="87">
        <v>44204</v>
      </c>
      <c r="C11" s="52" t="s">
        <v>273</v>
      </c>
      <c r="D11" s="53">
        <v>10063</v>
      </c>
      <c r="E11" s="88">
        <v>1.4999999999999999E-2</v>
      </c>
      <c r="F11" s="53">
        <v>151</v>
      </c>
      <c r="G11" s="53"/>
    </row>
    <row r="12" spans="1:7">
      <c r="A12" s="85">
        <v>6</v>
      </c>
      <c r="B12" s="87">
        <v>44205</v>
      </c>
      <c r="C12" s="62" t="s">
        <v>55</v>
      </c>
      <c r="D12" s="53">
        <v>198000</v>
      </c>
      <c r="E12" s="88">
        <v>1.4999999999999999E-2</v>
      </c>
      <c r="F12" s="53">
        <v>2970</v>
      </c>
      <c r="G12" s="53"/>
    </row>
    <row r="13" spans="1:7">
      <c r="A13" s="85">
        <v>7</v>
      </c>
      <c r="B13" s="87">
        <v>44205</v>
      </c>
      <c r="C13" s="62" t="s">
        <v>55</v>
      </c>
      <c r="D13" s="53">
        <v>1500000</v>
      </c>
      <c r="E13" s="88">
        <v>1.4999999999999999E-2</v>
      </c>
      <c r="F13" s="53">
        <v>22500</v>
      </c>
      <c r="G13" s="53"/>
    </row>
    <row r="14" spans="1:7">
      <c r="A14" s="85">
        <v>8</v>
      </c>
      <c r="B14" s="87">
        <v>44205</v>
      </c>
      <c r="C14" s="62" t="s">
        <v>256</v>
      </c>
      <c r="D14" s="53">
        <v>7250</v>
      </c>
      <c r="E14" s="88">
        <v>1.4999999999999999E-2</v>
      </c>
      <c r="F14" s="53">
        <v>109</v>
      </c>
      <c r="G14" s="53"/>
    </row>
    <row r="15" spans="1:7">
      <c r="A15" s="85">
        <v>9</v>
      </c>
      <c r="B15" s="87">
        <v>44212</v>
      </c>
      <c r="C15" s="62" t="s">
        <v>56</v>
      </c>
      <c r="D15" s="53">
        <v>4160</v>
      </c>
      <c r="E15" s="88">
        <v>1.4999999999999999E-2</v>
      </c>
      <c r="F15" s="53">
        <v>62</v>
      </c>
      <c r="G15" s="53"/>
    </row>
    <row r="16" spans="1:7">
      <c r="A16" s="85">
        <v>10</v>
      </c>
      <c r="B16" s="87">
        <v>44214</v>
      </c>
      <c r="C16" s="62" t="s">
        <v>55</v>
      </c>
      <c r="D16" s="53">
        <v>512000</v>
      </c>
      <c r="E16" s="88">
        <v>1.4999999999999999E-2</v>
      </c>
      <c r="F16" s="53">
        <v>7680</v>
      </c>
      <c r="G16" s="53"/>
    </row>
    <row r="17" spans="1:8">
      <c r="A17" s="85">
        <v>11</v>
      </c>
      <c r="B17" s="87">
        <v>44214</v>
      </c>
      <c r="C17" s="62" t="s">
        <v>256</v>
      </c>
      <c r="D17" s="53">
        <v>12563</v>
      </c>
      <c r="E17" s="88">
        <v>1.4999999999999999E-2</v>
      </c>
      <c r="F17" s="53">
        <v>188</v>
      </c>
      <c r="G17" s="53"/>
    </row>
    <row r="18" spans="1:8">
      <c r="A18" s="85">
        <v>12</v>
      </c>
      <c r="B18" s="87">
        <v>44218</v>
      </c>
      <c r="C18" s="52" t="s">
        <v>274</v>
      </c>
      <c r="D18" s="53">
        <v>2363</v>
      </c>
      <c r="E18" s="88">
        <v>1.4999999999999999E-2</v>
      </c>
      <c r="F18" s="53">
        <v>35</v>
      </c>
      <c r="G18" s="53"/>
    </row>
    <row r="19" spans="1:8">
      <c r="A19" s="85">
        <v>13</v>
      </c>
      <c r="B19" s="87">
        <v>44218</v>
      </c>
      <c r="C19" s="52" t="s">
        <v>274</v>
      </c>
      <c r="D19" s="53">
        <v>2363</v>
      </c>
      <c r="E19" s="88">
        <v>1.4999999999999999E-2</v>
      </c>
      <c r="F19" s="53">
        <v>35</v>
      </c>
      <c r="G19" s="53"/>
    </row>
    <row r="20" spans="1:8">
      <c r="A20" s="85">
        <v>14</v>
      </c>
      <c r="B20" s="87">
        <v>44218</v>
      </c>
      <c r="C20" s="52" t="s">
        <v>255</v>
      </c>
      <c r="D20" s="53">
        <v>54996</v>
      </c>
      <c r="E20" s="88">
        <v>1.4999999999999999E-2</v>
      </c>
      <c r="F20" s="53">
        <v>825</v>
      </c>
      <c r="G20" s="53"/>
    </row>
    <row r="21" spans="1:8">
      <c r="A21" s="85">
        <v>15</v>
      </c>
      <c r="B21" s="87">
        <v>44219</v>
      </c>
      <c r="C21" s="62" t="s">
        <v>315</v>
      </c>
      <c r="D21" s="53">
        <v>757</v>
      </c>
      <c r="E21" s="88">
        <v>1.4999999999999999E-2</v>
      </c>
      <c r="F21" s="53">
        <v>11</v>
      </c>
      <c r="G21" s="53"/>
    </row>
    <row r="22" spans="1:8">
      <c r="A22" s="85">
        <v>16</v>
      </c>
      <c r="B22" s="87">
        <v>44219</v>
      </c>
      <c r="C22" s="62" t="s">
        <v>55</v>
      </c>
      <c r="D22" s="53">
        <v>170000</v>
      </c>
      <c r="E22" s="88">
        <v>1.4999999999999999E-2</v>
      </c>
      <c r="F22" s="53">
        <v>2550</v>
      </c>
      <c r="G22" s="53"/>
    </row>
    <row r="23" spans="1:8">
      <c r="A23" s="85">
        <v>17</v>
      </c>
      <c r="B23" s="87">
        <v>44223</v>
      </c>
      <c r="C23" s="62" t="s">
        <v>56</v>
      </c>
      <c r="D23" s="53">
        <v>4160</v>
      </c>
      <c r="E23" s="88">
        <v>1.4999999999999999E-2</v>
      </c>
      <c r="F23" s="53">
        <v>62</v>
      </c>
      <c r="G23" s="53"/>
    </row>
    <row r="24" spans="1:8" s="84" customFormat="1">
      <c r="D24" s="89">
        <f t="shared" ref="D24:F24" si="0">SUM(D7:D23)</f>
        <v>2768854</v>
      </c>
      <c r="E24" s="89"/>
      <c r="F24" s="89">
        <f t="shared" si="0"/>
        <v>41531</v>
      </c>
      <c r="G24" s="53"/>
      <c r="H24" s="86"/>
    </row>
    <row r="25" spans="1:8">
      <c r="G25" s="53"/>
    </row>
    <row r="26" spans="1:8">
      <c r="A26" s="84" t="s">
        <v>316</v>
      </c>
      <c r="G26" s="53"/>
    </row>
    <row r="27" spans="1:8">
      <c r="A27" s="85" t="s">
        <v>4</v>
      </c>
      <c r="B27" s="62" t="s">
        <v>5</v>
      </c>
      <c r="C27" s="62" t="s">
        <v>6</v>
      </c>
      <c r="D27" s="53" t="s">
        <v>9</v>
      </c>
      <c r="E27" s="53" t="s">
        <v>8</v>
      </c>
      <c r="F27" s="53" t="s">
        <v>10</v>
      </c>
      <c r="G27" s="53"/>
    </row>
    <row r="28" spans="1:8">
      <c r="A28" s="85">
        <v>1</v>
      </c>
      <c r="B28" s="87">
        <v>44214</v>
      </c>
      <c r="C28" s="62" t="s">
        <v>163</v>
      </c>
      <c r="D28" s="53">
        <f>F28/3.75*100</f>
        <v>1653.3333333333335</v>
      </c>
      <c r="E28" s="88">
        <v>3.7499999999999999E-2</v>
      </c>
      <c r="F28" s="53">
        <v>62</v>
      </c>
      <c r="G28" s="53"/>
    </row>
    <row r="29" spans="1:8">
      <c r="A29" s="85">
        <v>2</v>
      </c>
      <c r="B29" s="87">
        <v>44214</v>
      </c>
      <c r="C29" s="62" t="s">
        <v>279</v>
      </c>
      <c r="D29" s="53">
        <f t="shared" ref="D29:D32" si="1">F29/3.75*100</f>
        <v>1253.3333333333333</v>
      </c>
      <c r="E29" s="88">
        <v>3.7499999999999999E-2</v>
      </c>
      <c r="F29" s="86">
        <v>47</v>
      </c>
      <c r="G29" s="53"/>
    </row>
    <row r="30" spans="1:8">
      <c r="A30" s="85">
        <v>3</v>
      </c>
      <c r="B30" s="87">
        <v>44214</v>
      </c>
      <c r="C30" s="62" t="s">
        <v>317</v>
      </c>
      <c r="D30" s="53">
        <f t="shared" si="1"/>
        <v>746.66666666666663</v>
      </c>
      <c r="E30" s="88">
        <v>3.7499999999999999E-2</v>
      </c>
      <c r="F30" s="86">
        <v>28</v>
      </c>
      <c r="G30" s="53"/>
    </row>
    <row r="31" spans="1:8">
      <c r="A31" s="85">
        <v>4</v>
      </c>
      <c r="B31" s="87">
        <v>44214</v>
      </c>
      <c r="C31" s="62" t="s">
        <v>318</v>
      </c>
      <c r="D31" s="53">
        <f t="shared" si="1"/>
        <v>746.66666666666663</v>
      </c>
      <c r="E31" s="88">
        <v>3.7499999999999999E-2</v>
      </c>
      <c r="F31" s="86">
        <v>28</v>
      </c>
      <c r="G31" s="53"/>
    </row>
    <row r="32" spans="1:8">
      <c r="A32" s="85">
        <v>5</v>
      </c>
      <c r="B32" s="87">
        <v>44214</v>
      </c>
      <c r="C32" s="62" t="s">
        <v>319</v>
      </c>
      <c r="D32" s="53">
        <f t="shared" si="1"/>
        <v>613.33333333333337</v>
      </c>
      <c r="E32" s="88">
        <v>3.7499999999999999E-2</v>
      </c>
      <c r="F32" s="86">
        <v>23</v>
      </c>
      <c r="G32" s="53"/>
    </row>
    <row r="33" spans="1:7">
      <c r="D33" s="89">
        <f t="shared" ref="D33:F33" si="2">SUM(D28:D32)</f>
        <v>5013.333333333333</v>
      </c>
      <c r="E33" s="89"/>
      <c r="F33" s="89">
        <f t="shared" si="2"/>
        <v>188</v>
      </c>
      <c r="G33" s="53"/>
    </row>
    <row r="34" spans="1:7">
      <c r="G34" s="53"/>
    </row>
    <row r="35" spans="1:7">
      <c r="A35" s="74" t="s">
        <v>270</v>
      </c>
      <c r="G35" s="53"/>
    </row>
    <row r="36" spans="1:7">
      <c r="A36" s="85" t="s">
        <v>4</v>
      </c>
      <c r="B36" s="62" t="s">
        <v>5</v>
      </c>
      <c r="C36" s="62" t="s">
        <v>6</v>
      </c>
      <c r="D36" s="53" t="s">
        <v>9</v>
      </c>
      <c r="E36" s="53" t="s">
        <v>8</v>
      </c>
      <c r="F36" s="53" t="s">
        <v>10</v>
      </c>
      <c r="G36" s="53"/>
    </row>
    <row r="37" spans="1:7">
      <c r="A37" s="85">
        <v>1</v>
      </c>
      <c r="B37" s="87">
        <v>44198</v>
      </c>
      <c r="C37" s="62" t="s">
        <v>15</v>
      </c>
      <c r="D37" s="53">
        <v>10000</v>
      </c>
      <c r="E37" s="88">
        <v>7.4999999999999997E-3</v>
      </c>
      <c r="F37" s="53">
        <v>75</v>
      </c>
      <c r="G37" s="53"/>
    </row>
    <row r="38" spans="1:7">
      <c r="A38" s="85">
        <v>2</v>
      </c>
      <c r="B38" s="87">
        <v>44198</v>
      </c>
      <c r="C38" s="62" t="s">
        <v>13</v>
      </c>
      <c r="D38" s="53">
        <v>15000</v>
      </c>
      <c r="E38" s="88">
        <v>7.4999999999999997E-3</v>
      </c>
      <c r="F38" s="53">
        <v>113</v>
      </c>
      <c r="G38" s="53"/>
    </row>
    <row r="39" spans="1:7">
      <c r="A39" s="85">
        <v>3</v>
      </c>
      <c r="B39" s="87">
        <v>44198</v>
      </c>
      <c r="C39" s="62" t="s">
        <v>22</v>
      </c>
      <c r="D39" s="53">
        <v>15000</v>
      </c>
      <c r="E39" s="88">
        <v>7.4999999999999997E-3</v>
      </c>
      <c r="F39" s="53">
        <v>113</v>
      </c>
      <c r="G39" s="53"/>
    </row>
    <row r="40" spans="1:7">
      <c r="A40" s="85">
        <v>4</v>
      </c>
      <c r="B40" s="87">
        <v>44198</v>
      </c>
      <c r="C40" s="62" t="s">
        <v>172</v>
      </c>
      <c r="D40" s="53">
        <v>10000</v>
      </c>
      <c r="E40" s="88">
        <v>7.4999999999999997E-3</v>
      </c>
      <c r="F40" s="53">
        <v>75</v>
      </c>
      <c r="G40" s="53"/>
    </row>
    <row r="41" spans="1:7">
      <c r="A41" s="85">
        <v>5</v>
      </c>
      <c r="B41" s="87">
        <v>44198</v>
      </c>
      <c r="C41" s="62" t="s">
        <v>12</v>
      </c>
      <c r="D41" s="53">
        <v>25000</v>
      </c>
      <c r="E41" s="88">
        <v>7.4999999999999997E-3</v>
      </c>
      <c r="F41" s="53">
        <v>188</v>
      </c>
      <c r="G41" s="53"/>
    </row>
    <row r="42" spans="1:7">
      <c r="A42" s="85">
        <v>6</v>
      </c>
      <c r="B42" s="87">
        <v>44198</v>
      </c>
      <c r="C42" s="62" t="s">
        <v>25</v>
      </c>
      <c r="D42" s="53">
        <v>10000</v>
      </c>
      <c r="E42" s="88">
        <v>7.4999999999999997E-3</v>
      </c>
      <c r="F42" s="53">
        <v>75</v>
      </c>
      <c r="G42" s="53"/>
    </row>
    <row r="43" spans="1:7">
      <c r="A43" s="85">
        <v>7</v>
      </c>
      <c r="B43" s="87">
        <v>44198</v>
      </c>
      <c r="C43" s="62" t="s">
        <v>24</v>
      </c>
      <c r="D43" s="53">
        <v>10000</v>
      </c>
      <c r="E43" s="88">
        <v>7.4999999999999997E-3</v>
      </c>
      <c r="F43" s="53">
        <v>75</v>
      </c>
      <c r="G43" s="53"/>
    </row>
    <row r="44" spans="1:7">
      <c r="A44" s="85">
        <v>8</v>
      </c>
      <c r="B44" s="87">
        <v>44198</v>
      </c>
      <c r="C44" s="62" t="s">
        <v>23</v>
      </c>
      <c r="D44" s="53">
        <v>10000</v>
      </c>
      <c r="E44" s="88">
        <v>7.4999999999999997E-3</v>
      </c>
      <c r="F44" s="53">
        <v>75</v>
      </c>
      <c r="G44" s="53"/>
    </row>
    <row r="45" spans="1:7">
      <c r="A45" s="85">
        <v>9</v>
      </c>
      <c r="B45" s="87">
        <v>44198</v>
      </c>
      <c r="C45" s="62" t="s">
        <v>171</v>
      </c>
      <c r="D45" s="53">
        <v>10000</v>
      </c>
      <c r="E45" s="88">
        <v>7.4999999999999997E-3</v>
      </c>
      <c r="F45" s="53">
        <v>75</v>
      </c>
      <c r="G45" s="53"/>
    </row>
    <row r="46" spans="1:7">
      <c r="A46" s="85">
        <v>10</v>
      </c>
      <c r="B46" s="87">
        <v>44198</v>
      </c>
      <c r="C46" s="62" t="s">
        <v>19</v>
      </c>
      <c r="D46" s="53">
        <v>5062</v>
      </c>
      <c r="E46" s="88">
        <v>7.4999999999999997E-3</v>
      </c>
      <c r="F46" s="53">
        <v>38</v>
      </c>
      <c r="G46" s="53"/>
    </row>
    <row r="47" spans="1:7">
      <c r="A47" s="85">
        <v>11</v>
      </c>
      <c r="B47" s="87">
        <v>44198</v>
      </c>
      <c r="C47" s="62" t="s">
        <v>19</v>
      </c>
      <c r="D47" s="53">
        <v>6231</v>
      </c>
      <c r="E47" s="88">
        <v>7.4999999999999997E-3</v>
      </c>
      <c r="F47" s="53">
        <v>47</v>
      </c>
      <c r="G47" s="53"/>
    </row>
    <row r="48" spans="1:7">
      <c r="A48" s="85">
        <v>12</v>
      </c>
      <c r="B48" s="87">
        <v>44198</v>
      </c>
      <c r="C48" s="62" t="s">
        <v>62</v>
      </c>
      <c r="D48" s="53">
        <v>3500</v>
      </c>
      <c r="E48" s="88">
        <v>7.4999999999999997E-3</v>
      </c>
      <c r="F48" s="53">
        <v>26</v>
      </c>
      <c r="G48" s="53"/>
    </row>
    <row r="49" spans="1:7">
      <c r="A49" s="85">
        <v>13</v>
      </c>
      <c r="B49" s="87">
        <v>44198</v>
      </c>
      <c r="C49" s="62" t="s">
        <v>60</v>
      </c>
      <c r="D49" s="53">
        <v>956</v>
      </c>
      <c r="E49" s="88">
        <v>7.4999999999999997E-3</v>
      </c>
      <c r="F49" s="53">
        <v>7</v>
      </c>
      <c r="G49" s="53"/>
    </row>
    <row r="50" spans="1:7">
      <c r="A50" s="85">
        <v>14</v>
      </c>
      <c r="B50" s="87">
        <v>44198</v>
      </c>
      <c r="C50" s="62" t="s">
        <v>185</v>
      </c>
      <c r="D50" s="53">
        <v>1950</v>
      </c>
      <c r="E50" s="88">
        <v>7.4999999999999997E-3</v>
      </c>
      <c r="F50" s="53">
        <v>14</v>
      </c>
      <c r="G50" s="53"/>
    </row>
    <row r="51" spans="1:7">
      <c r="A51" s="85">
        <v>15</v>
      </c>
      <c r="B51" s="87">
        <v>44198</v>
      </c>
      <c r="C51" s="62" t="s">
        <v>14</v>
      </c>
      <c r="D51" s="53">
        <v>4000</v>
      </c>
      <c r="E51" s="88">
        <v>7.4999999999999997E-3</v>
      </c>
      <c r="F51" s="53">
        <v>30</v>
      </c>
      <c r="G51" s="53"/>
    </row>
    <row r="52" spans="1:7">
      <c r="A52" s="85">
        <v>16</v>
      </c>
      <c r="B52" s="87">
        <v>44198</v>
      </c>
      <c r="C52" s="62" t="s">
        <v>18</v>
      </c>
      <c r="D52" s="53">
        <v>4500</v>
      </c>
      <c r="E52" s="88">
        <v>7.4999999999999997E-3</v>
      </c>
      <c r="F52" s="53">
        <v>34</v>
      </c>
      <c r="G52" s="53"/>
    </row>
    <row r="53" spans="1:7">
      <c r="A53" s="85">
        <v>17</v>
      </c>
      <c r="B53" s="87">
        <v>44198</v>
      </c>
      <c r="C53" s="62" t="s">
        <v>150</v>
      </c>
      <c r="D53" s="53">
        <v>5000</v>
      </c>
      <c r="E53" s="88">
        <v>7.4999999999999997E-3</v>
      </c>
      <c r="F53" s="53">
        <v>38</v>
      </c>
      <c r="G53" s="53"/>
    </row>
    <row r="54" spans="1:7">
      <c r="A54" s="85">
        <v>18</v>
      </c>
      <c r="B54" s="87">
        <v>44202</v>
      </c>
      <c r="C54" s="62" t="s">
        <v>171</v>
      </c>
      <c r="D54" s="53">
        <f>F54/E54*100%</f>
        <v>13066.666666666668</v>
      </c>
      <c r="E54" s="88">
        <v>7.4999999999999997E-3</v>
      </c>
      <c r="F54" s="53">
        <v>98</v>
      </c>
      <c r="G54" s="53"/>
    </row>
    <row r="55" spans="1:7">
      <c r="A55" s="85">
        <v>19</v>
      </c>
      <c r="B55" s="87">
        <v>44204</v>
      </c>
      <c r="C55" s="62" t="s">
        <v>320</v>
      </c>
      <c r="D55" s="53">
        <v>29294</v>
      </c>
      <c r="E55" s="88">
        <v>7.4999999999999997E-3</v>
      </c>
      <c r="F55" s="53">
        <v>220</v>
      </c>
      <c r="G55" s="53"/>
    </row>
    <row r="56" spans="1:7">
      <c r="A56" s="85">
        <v>20</v>
      </c>
      <c r="B56" s="87">
        <v>44205</v>
      </c>
      <c r="C56" s="62" t="s">
        <v>321</v>
      </c>
      <c r="D56" s="53">
        <f>520+520+1560</f>
        <v>2600</v>
      </c>
      <c r="E56" s="88">
        <v>7.4999999999999997E-3</v>
      </c>
      <c r="F56" s="53">
        <v>20</v>
      </c>
      <c r="G56" s="53"/>
    </row>
    <row r="57" spans="1:7">
      <c r="A57" s="85">
        <v>21</v>
      </c>
      <c r="B57" s="87">
        <v>44205</v>
      </c>
      <c r="C57" s="62" t="s">
        <v>60</v>
      </c>
      <c r="D57" s="53">
        <v>1625</v>
      </c>
      <c r="E57" s="88">
        <v>7.4999999999999997E-3</v>
      </c>
      <c r="F57" s="53">
        <v>12</v>
      </c>
      <c r="G57" s="53"/>
    </row>
    <row r="58" spans="1:7">
      <c r="A58" s="85">
        <v>22</v>
      </c>
      <c r="B58" s="87">
        <v>44205</v>
      </c>
      <c r="C58" s="62" t="s">
        <v>62</v>
      </c>
      <c r="D58" s="53">
        <v>5500</v>
      </c>
      <c r="E58" s="88">
        <v>7.4999999999999997E-3</v>
      </c>
      <c r="F58" s="53">
        <v>41</v>
      </c>
      <c r="G58" s="53"/>
    </row>
    <row r="59" spans="1:7">
      <c r="A59" s="85">
        <v>23</v>
      </c>
      <c r="B59" s="87">
        <v>44205</v>
      </c>
      <c r="C59" s="62" t="s">
        <v>14</v>
      </c>
      <c r="D59" s="53">
        <v>1650</v>
      </c>
      <c r="E59" s="88">
        <v>7.4999999999999997E-3</v>
      </c>
      <c r="F59" s="53">
        <v>12</v>
      </c>
      <c r="G59" s="53"/>
    </row>
    <row r="60" spans="1:7">
      <c r="A60" s="85">
        <v>24</v>
      </c>
      <c r="B60" s="87">
        <v>44205</v>
      </c>
      <c r="C60" s="62" t="s">
        <v>18</v>
      </c>
      <c r="D60" s="53">
        <v>4000</v>
      </c>
      <c r="E60" s="88">
        <v>7.4999999999999997E-3</v>
      </c>
      <c r="F60" s="53">
        <v>30</v>
      </c>
      <c r="G60" s="53"/>
    </row>
    <row r="61" spans="1:7">
      <c r="A61" s="85">
        <v>25</v>
      </c>
      <c r="B61" s="87">
        <v>44205</v>
      </c>
      <c r="C61" s="62" t="s">
        <v>19</v>
      </c>
      <c r="D61" s="53">
        <v>9000</v>
      </c>
      <c r="E61" s="88">
        <v>7.4999999999999997E-3</v>
      </c>
      <c r="F61" s="53">
        <v>68</v>
      </c>
      <c r="G61" s="53"/>
    </row>
    <row r="62" spans="1:7">
      <c r="A62" s="85">
        <v>26</v>
      </c>
      <c r="B62" s="87">
        <v>44205</v>
      </c>
      <c r="C62" s="62" t="s">
        <v>19</v>
      </c>
      <c r="D62" s="53">
        <v>5062</v>
      </c>
      <c r="E62" s="88">
        <v>7.4999999999999997E-3</v>
      </c>
      <c r="F62" s="53">
        <v>38</v>
      </c>
      <c r="G62" s="53"/>
    </row>
    <row r="63" spans="1:7">
      <c r="A63" s="85">
        <v>27</v>
      </c>
      <c r="B63" s="87">
        <v>44205</v>
      </c>
      <c r="C63" s="62" t="s">
        <v>15</v>
      </c>
      <c r="D63" s="53">
        <v>30000</v>
      </c>
      <c r="E63" s="88">
        <v>7.4999999999999997E-3</v>
      </c>
      <c r="F63" s="53">
        <v>225</v>
      </c>
      <c r="G63" s="53"/>
    </row>
    <row r="64" spans="1:7">
      <c r="A64" s="85">
        <v>28</v>
      </c>
      <c r="B64" s="87">
        <v>44205</v>
      </c>
      <c r="C64" s="62" t="s">
        <v>12</v>
      </c>
      <c r="D64" s="53">
        <v>30000</v>
      </c>
      <c r="E64" s="88">
        <v>7.4999999999999997E-3</v>
      </c>
      <c r="F64" s="53">
        <v>225</v>
      </c>
      <c r="G64" s="53"/>
    </row>
    <row r="65" spans="1:7">
      <c r="A65" s="85">
        <v>29</v>
      </c>
      <c r="B65" s="87">
        <v>44205</v>
      </c>
      <c r="C65" s="62" t="s">
        <v>23</v>
      </c>
      <c r="D65" s="53">
        <v>10000</v>
      </c>
      <c r="E65" s="88">
        <v>7.4999999999999997E-3</v>
      </c>
      <c r="F65" s="53">
        <v>75</v>
      </c>
      <c r="G65" s="53"/>
    </row>
    <row r="66" spans="1:7">
      <c r="A66" s="85">
        <v>30</v>
      </c>
      <c r="B66" s="87">
        <v>44205</v>
      </c>
      <c r="C66" s="62" t="s">
        <v>22</v>
      </c>
      <c r="D66" s="53">
        <v>20000</v>
      </c>
      <c r="E66" s="88">
        <v>7.4999999999999997E-3</v>
      </c>
      <c r="F66" s="53">
        <v>150</v>
      </c>
      <c r="G66" s="53"/>
    </row>
    <row r="67" spans="1:7">
      <c r="A67" s="85">
        <v>31</v>
      </c>
      <c r="B67" s="87">
        <v>44205</v>
      </c>
      <c r="C67" s="62" t="s">
        <v>13</v>
      </c>
      <c r="D67" s="53">
        <v>20000</v>
      </c>
      <c r="E67" s="88">
        <v>7.4999999999999997E-3</v>
      </c>
      <c r="F67" s="53">
        <v>150</v>
      </c>
      <c r="G67" s="53"/>
    </row>
    <row r="68" spans="1:7">
      <c r="A68" s="85">
        <v>32</v>
      </c>
      <c r="B68" s="87">
        <v>44209</v>
      </c>
      <c r="C68" s="62" t="s">
        <v>171</v>
      </c>
      <c r="D68" s="53">
        <f>F68/E68*100%</f>
        <v>84133.333333333343</v>
      </c>
      <c r="E68" s="88">
        <v>7.4999999999999997E-3</v>
      </c>
      <c r="F68" s="53">
        <v>631</v>
      </c>
      <c r="G68" s="53"/>
    </row>
    <row r="69" spans="1:7">
      <c r="A69" s="85">
        <v>33</v>
      </c>
      <c r="B69" s="87">
        <v>44209</v>
      </c>
      <c r="C69" s="62" t="s">
        <v>25</v>
      </c>
      <c r="D69" s="53">
        <f>F69/E69*100%</f>
        <v>4666.666666666667</v>
      </c>
      <c r="E69" s="88">
        <v>7.4999999999999997E-3</v>
      </c>
      <c r="F69" s="53">
        <v>35</v>
      </c>
      <c r="G69" s="53"/>
    </row>
    <row r="70" spans="1:7">
      <c r="A70" s="85">
        <v>34</v>
      </c>
      <c r="B70" s="87">
        <v>44211</v>
      </c>
      <c r="C70" s="62" t="s">
        <v>170</v>
      </c>
      <c r="D70" s="53">
        <f>F70/E70*100%</f>
        <v>5866.666666666667</v>
      </c>
      <c r="E70" s="88">
        <v>7.4999999999999997E-3</v>
      </c>
      <c r="F70" s="53">
        <v>44</v>
      </c>
      <c r="G70" s="53"/>
    </row>
    <row r="71" spans="1:7">
      <c r="A71" s="85">
        <v>35</v>
      </c>
      <c r="B71" s="87">
        <v>44211</v>
      </c>
      <c r="C71" s="62" t="s">
        <v>24</v>
      </c>
      <c r="D71" s="53">
        <v>1040</v>
      </c>
      <c r="E71" s="88">
        <v>7.4999999999999997E-3</v>
      </c>
      <c r="F71" s="53">
        <v>8</v>
      </c>
      <c r="G71" s="53"/>
    </row>
    <row r="72" spans="1:7">
      <c r="A72" s="85">
        <v>36</v>
      </c>
      <c r="B72" s="87">
        <v>44212</v>
      </c>
      <c r="C72" s="62" t="s">
        <v>12</v>
      </c>
      <c r="D72" s="53">
        <v>260</v>
      </c>
      <c r="E72" s="88">
        <v>7.4999999999999997E-3</v>
      </c>
      <c r="F72" s="53">
        <v>2</v>
      </c>
      <c r="G72" s="53"/>
    </row>
    <row r="73" spans="1:7">
      <c r="A73" s="85">
        <v>37</v>
      </c>
      <c r="B73" s="87">
        <v>44212</v>
      </c>
      <c r="C73" s="62" t="s">
        <v>22</v>
      </c>
      <c r="D73" s="53">
        <v>520</v>
      </c>
      <c r="E73" s="88">
        <v>7.4999999999999997E-3</v>
      </c>
      <c r="F73" s="53">
        <v>4</v>
      </c>
      <c r="G73" s="53"/>
    </row>
    <row r="74" spans="1:7">
      <c r="A74" s="85">
        <v>38</v>
      </c>
      <c r="B74" s="87">
        <v>44212</v>
      </c>
      <c r="C74" s="62" t="s">
        <v>25</v>
      </c>
      <c r="D74" s="53">
        <v>260</v>
      </c>
      <c r="E74" s="88">
        <v>7.4999999999999997E-3</v>
      </c>
      <c r="F74" s="53">
        <v>2</v>
      </c>
      <c r="G74" s="53"/>
    </row>
    <row r="75" spans="1:7">
      <c r="A75" s="85">
        <v>39</v>
      </c>
      <c r="B75" s="87">
        <v>44214</v>
      </c>
      <c r="C75" s="62" t="s">
        <v>15</v>
      </c>
      <c r="D75" s="53">
        <v>10000</v>
      </c>
      <c r="E75" s="88">
        <v>7.4999999999999997E-3</v>
      </c>
      <c r="F75" s="53">
        <v>75</v>
      </c>
      <c r="G75" s="53"/>
    </row>
    <row r="76" spans="1:7">
      <c r="A76" s="85">
        <v>40</v>
      </c>
      <c r="B76" s="87">
        <v>44214</v>
      </c>
      <c r="C76" s="62" t="s">
        <v>12</v>
      </c>
      <c r="D76" s="53">
        <v>15000</v>
      </c>
      <c r="E76" s="88">
        <v>7.4999999999999997E-3</v>
      </c>
      <c r="F76" s="53">
        <v>113</v>
      </c>
      <c r="G76" s="53"/>
    </row>
    <row r="77" spans="1:7">
      <c r="A77" s="85">
        <v>41</v>
      </c>
      <c r="B77" s="87">
        <v>44214</v>
      </c>
      <c r="C77" s="62" t="s">
        <v>25</v>
      </c>
      <c r="D77" s="53">
        <v>20000</v>
      </c>
      <c r="E77" s="88">
        <v>7.4999999999999997E-3</v>
      </c>
      <c r="F77" s="53">
        <v>150</v>
      </c>
      <c r="G77" s="53"/>
    </row>
    <row r="78" spans="1:7">
      <c r="A78" s="85">
        <v>42</v>
      </c>
      <c r="B78" s="87">
        <v>44214</v>
      </c>
      <c r="C78" s="62" t="s">
        <v>24</v>
      </c>
      <c r="D78" s="53">
        <v>15000</v>
      </c>
      <c r="E78" s="88">
        <v>7.4999999999999997E-3</v>
      </c>
      <c r="F78" s="53">
        <v>113</v>
      </c>
      <c r="G78" s="53"/>
    </row>
    <row r="79" spans="1:7">
      <c r="A79" s="85">
        <v>43</v>
      </c>
      <c r="B79" s="87">
        <v>44214</v>
      </c>
      <c r="C79" s="62" t="s">
        <v>171</v>
      </c>
      <c r="D79" s="53">
        <v>20000</v>
      </c>
      <c r="E79" s="88">
        <v>7.4999999999999997E-3</v>
      </c>
      <c r="F79" s="53">
        <v>150</v>
      </c>
      <c r="G79" s="53"/>
    </row>
    <row r="80" spans="1:7">
      <c r="A80" s="85">
        <v>44</v>
      </c>
      <c r="B80" s="87">
        <v>44214</v>
      </c>
      <c r="C80" s="62" t="s">
        <v>22</v>
      </c>
      <c r="D80" s="53">
        <v>20000</v>
      </c>
      <c r="E80" s="88">
        <v>7.4999999999999997E-3</v>
      </c>
      <c r="F80" s="53">
        <v>150</v>
      </c>
      <c r="G80" s="53"/>
    </row>
    <row r="81" spans="1:7">
      <c r="A81" s="85">
        <v>45</v>
      </c>
      <c r="B81" s="87">
        <v>44214</v>
      </c>
      <c r="C81" s="62" t="s">
        <v>13</v>
      </c>
      <c r="D81" s="53">
        <v>3500</v>
      </c>
      <c r="E81" s="88">
        <v>7.4999999999999997E-3</v>
      </c>
      <c r="F81" s="53">
        <v>26</v>
      </c>
      <c r="G81" s="53"/>
    </row>
    <row r="82" spans="1:7">
      <c r="A82" s="85">
        <v>46</v>
      </c>
      <c r="B82" s="87">
        <v>44214</v>
      </c>
      <c r="C82" s="62" t="s">
        <v>185</v>
      </c>
      <c r="D82" s="53">
        <v>1300</v>
      </c>
      <c r="E82" s="88">
        <v>7.4999999999999997E-3</v>
      </c>
      <c r="F82" s="53">
        <v>10</v>
      </c>
      <c r="G82" s="53"/>
    </row>
    <row r="83" spans="1:7">
      <c r="A83" s="85">
        <v>47</v>
      </c>
      <c r="B83" s="87">
        <v>44214</v>
      </c>
      <c r="C83" s="62" t="s">
        <v>60</v>
      </c>
      <c r="D83" s="53">
        <v>1450</v>
      </c>
      <c r="E83" s="88">
        <v>7.4999999999999997E-3</v>
      </c>
      <c r="F83" s="53">
        <v>11</v>
      </c>
      <c r="G83" s="53"/>
    </row>
    <row r="84" spans="1:7">
      <c r="A84" s="85">
        <v>48</v>
      </c>
      <c r="B84" s="87">
        <v>44214</v>
      </c>
      <c r="C84" s="62" t="s">
        <v>18</v>
      </c>
      <c r="D84" s="53">
        <v>2612</v>
      </c>
      <c r="E84" s="88">
        <v>7.4999999999999997E-3</v>
      </c>
      <c r="F84" s="53">
        <v>20</v>
      </c>
      <c r="G84" s="53"/>
    </row>
    <row r="85" spans="1:7">
      <c r="A85" s="85">
        <v>49</v>
      </c>
      <c r="B85" s="87">
        <v>44214</v>
      </c>
      <c r="C85" s="62" t="s">
        <v>63</v>
      </c>
      <c r="D85" s="53">
        <v>1100</v>
      </c>
      <c r="E85" s="88">
        <v>7.4999999999999997E-3</v>
      </c>
      <c r="F85" s="53">
        <v>8</v>
      </c>
      <c r="G85" s="53"/>
    </row>
    <row r="86" spans="1:7">
      <c r="A86" s="85">
        <v>50</v>
      </c>
      <c r="B86" s="87">
        <v>44214</v>
      </c>
      <c r="C86" s="62" t="s">
        <v>62</v>
      </c>
      <c r="D86" s="53">
        <v>5000</v>
      </c>
      <c r="E86" s="88">
        <v>7.4999999999999997E-3</v>
      </c>
      <c r="F86" s="53">
        <v>38</v>
      </c>
      <c r="G86" s="53"/>
    </row>
    <row r="87" spans="1:7">
      <c r="A87" s="85">
        <v>51</v>
      </c>
      <c r="B87" s="87">
        <v>44214</v>
      </c>
      <c r="C87" s="62" t="s">
        <v>19</v>
      </c>
      <c r="D87" s="53">
        <v>9000</v>
      </c>
      <c r="E87" s="88">
        <v>7.4999999999999997E-3</v>
      </c>
      <c r="F87" s="53">
        <v>68</v>
      </c>
      <c r="G87" s="53"/>
    </row>
    <row r="88" spans="1:7">
      <c r="A88" s="85">
        <v>52</v>
      </c>
      <c r="B88" s="87">
        <v>44214</v>
      </c>
      <c r="C88" s="62" t="s">
        <v>19</v>
      </c>
      <c r="D88" s="53">
        <v>4112</v>
      </c>
      <c r="E88" s="88">
        <v>7.4999999999999997E-3</v>
      </c>
      <c r="F88" s="53">
        <v>31</v>
      </c>
      <c r="G88" s="53"/>
    </row>
    <row r="89" spans="1:7">
      <c r="A89" s="85">
        <v>53</v>
      </c>
      <c r="B89" s="87">
        <v>44218</v>
      </c>
      <c r="C89" s="62" t="s">
        <v>25</v>
      </c>
      <c r="D89" s="53">
        <f>F89/E89*100%</f>
        <v>11866.666666666668</v>
      </c>
      <c r="E89" s="88">
        <v>7.4999999999999997E-3</v>
      </c>
      <c r="F89" s="53">
        <v>89</v>
      </c>
      <c r="G89" s="53"/>
    </row>
    <row r="90" spans="1:7">
      <c r="A90" s="85">
        <v>54</v>
      </c>
      <c r="B90" s="87">
        <v>44219</v>
      </c>
      <c r="C90" s="62" t="s">
        <v>15</v>
      </c>
      <c r="D90" s="53">
        <v>15000</v>
      </c>
      <c r="E90" s="88">
        <v>7.4999999999999997E-3</v>
      </c>
      <c r="F90" s="53">
        <v>113</v>
      </c>
      <c r="G90" s="53"/>
    </row>
    <row r="91" spans="1:7">
      <c r="A91" s="85">
        <v>55</v>
      </c>
      <c r="B91" s="87">
        <v>44219</v>
      </c>
      <c r="C91" s="62" t="s">
        <v>12</v>
      </c>
      <c r="D91" s="53">
        <v>10000</v>
      </c>
      <c r="E91" s="88">
        <v>7.4999999999999997E-3</v>
      </c>
      <c r="F91" s="53">
        <v>75</v>
      </c>
      <c r="G91" s="53"/>
    </row>
    <row r="92" spans="1:7">
      <c r="A92" s="85">
        <v>56</v>
      </c>
      <c r="B92" s="87">
        <v>44219</v>
      </c>
      <c r="C92" s="62" t="s">
        <v>25</v>
      </c>
      <c r="D92" s="53">
        <v>25000</v>
      </c>
      <c r="E92" s="88">
        <v>7.4999999999999997E-3</v>
      </c>
      <c r="F92" s="53">
        <v>188</v>
      </c>
      <c r="G92" s="53"/>
    </row>
    <row r="93" spans="1:7">
      <c r="A93" s="85">
        <v>57</v>
      </c>
      <c r="B93" s="87">
        <v>44219</v>
      </c>
      <c r="C93" s="62" t="s">
        <v>24</v>
      </c>
      <c r="D93" s="53">
        <v>25000</v>
      </c>
      <c r="E93" s="88">
        <v>7.4999999999999997E-3</v>
      </c>
      <c r="F93" s="53">
        <v>188</v>
      </c>
      <c r="G93" s="53"/>
    </row>
    <row r="94" spans="1:7">
      <c r="A94" s="85">
        <v>58</v>
      </c>
      <c r="B94" s="87">
        <v>44219</v>
      </c>
      <c r="C94" s="62" t="s">
        <v>171</v>
      </c>
      <c r="D94" s="53">
        <v>20000</v>
      </c>
      <c r="E94" s="88">
        <v>7.4999999999999997E-3</v>
      </c>
      <c r="F94" s="53">
        <v>150</v>
      </c>
      <c r="G94" s="53"/>
    </row>
    <row r="95" spans="1:7">
      <c r="A95" s="85">
        <v>59</v>
      </c>
      <c r="B95" s="87">
        <v>44219</v>
      </c>
      <c r="C95" s="62" t="s">
        <v>14</v>
      </c>
      <c r="D95" s="53">
        <v>950</v>
      </c>
      <c r="E95" s="88">
        <v>7.4999999999999997E-3</v>
      </c>
      <c r="F95" s="53">
        <v>7</v>
      </c>
      <c r="G95" s="53"/>
    </row>
    <row r="96" spans="1:7">
      <c r="A96" s="85">
        <v>60</v>
      </c>
      <c r="B96" s="87">
        <v>44219</v>
      </c>
      <c r="C96" s="62" t="s">
        <v>18</v>
      </c>
      <c r="D96" s="53">
        <v>4200</v>
      </c>
      <c r="E96" s="88">
        <v>7.4999999999999997E-3</v>
      </c>
      <c r="F96" s="53">
        <v>32</v>
      </c>
      <c r="G96" s="53"/>
    </row>
    <row r="97" spans="1:7">
      <c r="A97" s="85">
        <v>61</v>
      </c>
      <c r="B97" s="87">
        <v>44219</v>
      </c>
      <c r="C97" s="62" t="s">
        <v>19</v>
      </c>
      <c r="D97" s="53">
        <v>8837</v>
      </c>
      <c r="E97" s="88">
        <v>7.4999999999999997E-3</v>
      </c>
      <c r="F97" s="53">
        <v>66</v>
      </c>
      <c r="G97" s="53"/>
    </row>
    <row r="98" spans="1:7">
      <c r="A98" s="85">
        <v>62</v>
      </c>
      <c r="B98" s="87">
        <v>44219</v>
      </c>
      <c r="C98" s="62" t="s">
        <v>19</v>
      </c>
      <c r="D98" s="53">
        <v>3087</v>
      </c>
      <c r="E98" s="88">
        <v>7.4999999999999997E-3</v>
      </c>
      <c r="F98" s="53">
        <v>23</v>
      </c>
      <c r="G98" s="53"/>
    </row>
    <row r="99" spans="1:7">
      <c r="A99" s="85">
        <v>63</v>
      </c>
      <c r="B99" s="87">
        <v>44223</v>
      </c>
      <c r="C99" s="62" t="s">
        <v>25</v>
      </c>
      <c r="D99" s="53">
        <v>260</v>
      </c>
      <c r="E99" s="88">
        <v>7.4999999999999997E-3</v>
      </c>
      <c r="F99" s="53">
        <v>1</v>
      </c>
      <c r="G99" s="53"/>
    </row>
    <row r="100" spans="1:7">
      <c r="A100" s="85">
        <v>64</v>
      </c>
      <c r="B100" s="87">
        <v>44223</v>
      </c>
      <c r="C100" s="62" t="s">
        <v>22</v>
      </c>
      <c r="D100" s="53">
        <v>520</v>
      </c>
      <c r="E100" s="88">
        <v>7.4999999999999997E-3</v>
      </c>
      <c r="F100" s="53">
        <v>4</v>
      </c>
      <c r="G100" s="53"/>
    </row>
    <row r="101" spans="1:7">
      <c r="A101" s="85">
        <v>65</v>
      </c>
      <c r="B101" s="87">
        <v>44223</v>
      </c>
      <c r="C101" s="62" t="s">
        <v>24</v>
      </c>
      <c r="D101" s="53">
        <v>1040</v>
      </c>
      <c r="E101" s="88">
        <v>7.4999999999999997E-3</v>
      </c>
      <c r="F101" s="53">
        <v>8</v>
      </c>
      <c r="G101" s="53"/>
    </row>
    <row r="102" spans="1:7">
      <c r="A102" s="85">
        <v>66</v>
      </c>
      <c r="B102" s="87">
        <v>44223</v>
      </c>
      <c r="C102" s="62" t="s">
        <v>12</v>
      </c>
      <c r="D102" s="53">
        <v>260</v>
      </c>
      <c r="E102" s="88">
        <v>7.4999999999999997E-3</v>
      </c>
      <c r="F102" s="53">
        <v>1</v>
      </c>
      <c r="G102" s="53"/>
    </row>
    <row r="103" spans="1:7">
      <c r="A103" s="85">
        <v>67</v>
      </c>
      <c r="B103" s="87">
        <v>44224</v>
      </c>
      <c r="C103" s="62" t="s">
        <v>25</v>
      </c>
      <c r="D103" s="53">
        <v>9463</v>
      </c>
      <c r="E103" s="88">
        <v>7.4999999999999997E-3</v>
      </c>
      <c r="F103" s="53">
        <v>71</v>
      </c>
      <c r="G103" s="53"/>
    </row>
    <row r="104" spans="1:7">
      <c r="A104" s="85">
        <v>68</v>
      </c>
      <c r="B104" s="87">
        <v>44224</v>
      </c>
      <c r="C104" s="62" t="s">
        <v>171</v>
      </c>
      <c r="D104" s="53">
        <f>F104/E104*100%</f>
        <v>15733.333333333334</v>
      </c>
      <c r="E104" s="88">
        <v>7.4999999999999997E-3</v>
      </c>
      <c r="F104" s="53">
        <v>118</v>
      </c>
      <c r="G104" s="53"/>
    </row>
    <row r="105" spans="1:7">
      <c r="A105" s="85">
        <v>69</v>
      </c>
      <c r="B105" s="87">
        <v>44224</v>
      </c>
      <c r="C105" s="62" t="s">
        <v>25</v>
      </c>
      <c r="D105" s="53">
        <v>6214</v>
      </c>
      <c r="E105" s="88">
        <v>7.4999999999999997E-3</v>
      </c>
      <c r="F105" s="53">
        <v>47</v>
      </c>
      <c r="G105" s="53"/>
    </row>
    <row r="106" spans="1:7">
      <c r="D106" s="89">
        <f t="shared" ref="D106:F106" si="3">SUM(D37:D105)</f>
        <v>710248.33333333337</v>
      </c>
      <c r="E106" s="89"/>
      <c r="F106" s="89">
        <f t="shared" si="3"/>
        <v>5332</v>
      </c>
      <c r="G106" s="53"/>
    </row>
    <row r="107" spans="1:7">
      <c r="G107" s="53"/>
    </row>
    <row r="108" spans="1:7">
      <c r="G108" s="53"/>
    </row>
    <row r="109" spans="1:7">
      <c r="A109" s="74" t="s">
        <v>70</v>
      </c>
      <c r="G109" s="53"/>
    </row>
    <row r="110" spans="1:7">
      <c r="A110" s="85" t="s">
        <v>4</v>
      </c>
      <c r="B110" s="62" t="s">
        <v>5</v>
      </c>
      <c r="C110" s="62" t="s">
        <v>6</v>
      </c>
      <c r="D110" s="53" t="s">
        <v>9</v>
      </c>
      <c r="E110" s="53" t="s">
        <v>250</v>
      </c>
      <c r="F110" s="53" t="s">
        <v>10</v>
      </c>
      <c r="G110" s="53"/>
    </row>
    <row r="111" spans="1:7">
      <c r="A111" s="85">
        <v>1</v>
      </c>
      <c r="B111" s="87">
        <v>44200</v>
      </c>
      <c r="C111" s="62" t="s">
        <v>154</v>
      </c>
      <c r="D111" s="86">
        <v>520</v>
      </c>
      <c r="E111" s="90">
        <v>7.4999999999999997E-2</v>
      </c>
      <c r="F111" s="53">
        <v>39</v>
      </c>
      <c r="G111" s="53"/>
    </row>
    <row r="112" spans="1:7">
      <c r="A112" s="85">
        <v>2</v>
      </c>
      <c r="B112" s="87">
        <v>44200</v>
      </c>
      <c r="C112" s="62" t="s">
        <v>154</v>
      </c>
      <c r="D112" s="86">
        <v>18746.666666666701</v>
      </c>
      <c r="E112" s="90">
        <v>7.4999999999999997E-2</v>
      </c>
      <c r="F112" s="53">
        <v>1406</v>
      </c>
      <c r="G112" s="53"/>
    </row>
    <row r="113" spans="1:7">
      <c r="A113" s="85">
        <v>3</v>
      </c>
      <c r="B113" s="87">
        <v>44200</v>
      </c>
      <c r="C113" s="62" t="s">
        <v>154</v>
      </c>
      <c r="D113" s="86">
        <v>22640</v>
      </c>
      <c r="E113" s="90">
        <v>7.4999999999999997E-2</v>
      </c>
      <c r="F113" s="53">
        <v>1698</v>
      </c>
      <c r="G113" s="53"/>
    </row>
    <row r="114" spans="1:7">
      <c r="A114" s="85">
        <v>4</v>
      </c>
      <c r="B114" s="87">
        <v>44200</v>
      </c>
      <c r="C114" s="62" t="s">
        <v>154</v>
      </c>
      <c r="D114" s="86">
        <v>14000</v>
      </c>
      <c r="E114" s="90">
        <v>7.4999999999999997E-2</v>
      </c>
      <c r="F114" s="53">
        <v>1050</v>
      </c>
      <c r="G114" s="53"/>
    </row>
    <row r="115" spans="1:7">
      <c r="A115" s="85">
        <v>5</v>
      </c>
      <c r="B115" s="87">
        <v>44200</v>
      </c>
      <c r="C115" s="62" t="s">
        <v>154</v>
      </c>
      <c r="D115" s="86">
        <v>26.6666666666667</v>
      </c>
      <c r="E115" s="90">
        <v>7.4999999999999997E-2</v>
      </c>
      <c r="F115" s="53">
        <v>2</v>
      </c>
      <c r="G115" s="53"/>
    </row>
    <row r="116" spans="1:7">
      <c r="A116" s="85">
        <v>6</v>
      </c>
      <c r="B116" s="87">
        <v>44202</v>
      </c>
      <c r="C116" s="62" t="s">
        <v>152</v>
      </c>
      <c r="D116" s="86">
        <v>9053.3333333333303</v>
      </c>
      <c r="E116" s="90">
        <v>7.4999999999999997E-2</v>
      </c>
      <c r="F116" s="53">
        <v>679</v>
      </c>
      <c r="G116" s="53"/>
    </row>
    <row r="117" spans="1:7">
      <c r="A117" s="85">
        <v>7</v>
      </c>
      <c r="B117" s="87">
        <v>44212</v>
      </c>
      <c r="C117" s="62" t="s">
        <v>154</v>
      </c>
      <c r="D117" s="86">
        <v>39600</v>
      </c>
      <c r="E117" s="90">
        <v>7.4999999999999997E-2</v>
      </c>
      <c r="F117" s="53">
        <v>2970</v>
      </c>
      <c r="G117" s="53"/>
    </row>
    <row r="118" spans="1:7">
      <c r="A118" s="85">
        <v>8</v>
      </c>
      <c r="B118" s="87">
        <v>44212</v>
      </c>
      <c r="C118" s="62" t="s">
        <v>322</v>
      </c>
      <c r="D118" s="86">
        <v>10000</v>
      </c>
      <c r="E118" s="90">
        <v>7.4999999999999997E-2</v>
      </c>
      <c r="F118" s="53">
        <v>750</v>
      </c>
      <c r="G118" s="53"/>
    </row>
    <row r="119" spans="1:7">
      <c r="A119" s="85">
        <v>9</v>
      </c>
      <c r="B119" s="87">
        <v>44212</v>
      </c>
      <c r="C119" s="62" t="s">
        <v>322</v>
      </c>
      <c r="D119" s="86">
        <v>10000</v>
      </c>
      <c r="E119" s="90">
        <v>7.4999999999999997E-2</v>
      </c>
      <c r="F119" s="53">
        <v>750</v>
      </c>
      <c r="G119" s="53"/>
    </row>
    <row r="120" spans="1:7">
      <c r="A120" s="85">
        <v>10</v>
      </c>
      <c r="B120" s="87">
        <v>44218</v>
      </c>
      <c r="C120" s="62" t="s">
        <v>154</v>
      </c>
      <c r="D120" s="86">
        <v>6346.6666666666697</v>
      </c>
      <c r="E120" s="90">
        <v>7.4999999999999997E-2</v>
      </c>
      <c r="F120" s="53">
        <v>476</v>
      </c>
      <c r="G120" s="53"/>
    </row>
    <row r="121" spans="1:7">
      <c r="A121" s="85">
        <v>11</v>
      </c>
      <c r="B121" s="87">
        <v>44226</v>
      </c>
      <c r="C121" s="62" t="s">
        <v>154</v>
      </c>
      <c r="D121" s="86">
        <v>26413.333333333299</v>
      </c>
      <c r="E121" s="90">
        <v>7.4999999999999997E-2</v>
      </c>
      <c r="F121" s="53">
        <v>1981</v>
      </c>
      <c r="G121" s="53"/>
    </row>
    <row r="122" spans="1:7">
      <c r="D122" s="91">
        <f t="shared" ref="D122:F122" si="4">SUM(D111:D121)</f>
        <v>157346.66666666666</v>
      </c>
      <c r="E122" s="91"/>
      <c r="F122" s="89">
        <f t="shared" si="4"/>
        <v>11801</v>
      </c>
      <c r="G122" s="53"/>
    </row>
    <row r="123" spans="1:7">
      <c r="G123" s="53"/>
    </row>
    <row r="124" spans="1:7">
      <c r="A124" s="74" t="s">
        <v>323</v>
      </c>
      <c r="G124" s="53"/>
    </row>
    <row r="125" spans="1:7">
      <c r="A125" s="85" t="s">
        <v>4</v>
      </c>
      <c r="B125" s="62" t="s">
        <v>5</v>
      </c>
      <c r="C125" s="62" t="s">
        <v>6</v>
      </c>
      <c r="D125" s="53" t="s">
        <v>9</v>
      </c>
      <c r="E125" s="53" t="s">
        <v>250</v>
      </c>
      <c r="F125" s="53" t="s">
        <v>10</v>
      </c>
      <c r="G125" s="53"/>
    </row>
    <row r="126" spans="1:7">
      <c r="A126" s="85">
        <v>1</v>
      </c>
      <c r="B126" s="92">
        <v>44207</v>
      </c>
      <c r="C126" s="85" t="s">
        <v>324</v>
      </c>
      <c r="D126" s="86">
        <v>393750</v>
      </c>
      <c r="E126" s="90">
        <v>7.4999999999999997E-2</v>
      </c>
      <c r="F126" s="86">
        <v>29531</v>
      </c>
      <c r="G126" s="53"/>
    </row>
    <row r="127" spans="1:7">
      <c r="A127" s="85">
        <v>2</v>
      </c>
      <c r="B127" s="92">
        <v>44207</v>
      </c>
      <c r="C127" s="85" t="s">
        <v>325</v>
      </c>
      <c r="D127" s="86">
        <v>56250</v>
      </c>
      <c r="E127" s="90">
        <v>7.4999999999999997E-2</v>
      </c>
      <c r="F127" s="86">
        <v>4219</v>
      </c>
      <c r="G127" s="53"/>
    </row>
    <row r="128" spans="1:7">
      <c r="A128" s="85">
        <v>3</v>
      </c>
      <c r="B128" s="92">
        <v>44207</v>
      </c>
      <c r="C128" s="85" t="s">
        <v>326</v>
      </c>
      <c r="D128" s="86">
        <v>73303</v>
      </c>
      <c r="E128" s="90">
        <v>7.4999999999999997E-2</v>
      </c>
      <c r="F128" s="86">
        <v>5498</v>
      </c>
      <c r="G128" s="53"/>
    </row>
    <row r="129" spans="1:7">
      <c r="A129" s="85">
        <v>4</v>
      </c>
      <c r="B129" s="92">
        <v>44207</v>
      </c>
      <c r="C129" s="85" t="s">
        <v>327</v>
      </c>
      <c r="D129" s="86">
        <v>354608</v>
      </c>
      <c r="E129" s="90">
        <v>7.4999999999999997E-2</v>
      </c>
      <c r="F129" s="86">
        <v>26596</v>
      </c>
      <c r="G129" s="53"/>
    </row>
    <row r="130" spans="1:7">
      <c r="A130" s="85">
        <v>5</v>
      </c>
      <c r="B130" s="92">
        <v>44207</v>
      </c>
      <c r="C130" s="85" t="s">
        <v>328</v>
      </c>
      <c r="D130" s="86">
        <v>41221</v>
      </c>
      <c r="E130" s="90">
        <v>7.4999999999999997E-2</v>
      </c>
      <c r="F130" s="86">
        <v>3092</v>
      </c>
      <c r="G130" s="53"/>
    </row>
    <row r="131" spans="1:7">
      <c r="D131" s="89">
        <f t="shared" ref="D131:F131" si="5">SUM(D126:D130)</f>
        <v>919132</v>
      </c>
      <c r="E131" s="89"/>
      <c r="F131" s="89">
        <f t="shared" si="5"/>
        <v>68936</v>
      </c>
      <c r="G131" s="53"/>
    </row>
    <row r="133" spans="1:7">
      <c r="C133" s="93" t="s">
        <v>329</v>
      </c>
      <c r="D133" s="89"/>
      <c r="E133" s="89"/>
      <c r="F133" s="89">
        <f>+F131+F122+F106+F33+F24</f>
        <v>127788</v>
      </c>
    </row>
  </sheetData>
  <printOptions gridLines="1"/>
  <pageMargins left="0.70866141732283505" right="0.28000000000000003" top="0.74803149606299202" bottom="0.74803149606299202" header="0.31496062992126" footer="0.31496062992126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25"/>
  <sheetViews>
    <sheetView topLeftCell="A22" workbookViewId="0">
      <selection activeCell="L16" sqref="L16"/>
    </sheetView>
  </sheetViews>
  <sheetFormatPr defaultColWidth="9.140625" defaultRowHeight="13.5"/>
  <cols>
    <col min="1" max="1" width="6.140625" style="52" customWidth="1"/>
    <col min="2" max="2" width="38.42578125" style="52" customWidth="1"/>
    <col min="3" max="3" width="5.42578125" style="52" customWidth="1"/>
    <col min="4" max="5" width="9.140625" style="52"/>
    <col min="6" max="6" width="12.85546875" style="53" customWidth="1"/>
    <col min="7" max="7" width="10.28515625" style="53" customWidth="1"/>
    <col min="8" max="9" width="9.28515625" style="53" customWidth="1"/>
    <col min="10" max="16384" width="9.140625" style="52"/>
  </cols>
  <sheetData>
    <row r="1" spans="1:10" s="51" customFormat="1">
      <c r="A1" s="54" t="s">
        <v>330</v>
      </c>
      <c r="B1" s="54"/>
      <c r="C1" s="54"/>
      <c r="D1" s="54"/>
      <c r="E1" s="54"/>
      <c r="F1" s="55"/>
      <c r="G1" s="55"/>
      <c r="H1" s="56"/>
      <c r="I1" s="56"/>
    </row>
    <row r="2" spans="1:10" s="51" customFormat="1">
      <c r="A2" s="54" t="s">
        <v>331</v>
      </c>
      <c r="B2" s="54"/>
      <c r="C2" s="54"/>
      <c r="D2" s="54"/>
      <c r="E2" s="54"/>
      <c r="F2" s="55"/>
      <c r="G2" s="55"/>
      <c r="H2" s="56"/>
      <c r="I2" s="56"/>
    </row>
    <row r="3" spans="1:10">
      <c r="A3" s="57"/>
      <c r="B3" s="57"/>
      <c r="C3" s="57"/>
      <c r="D3" s="57"/>
      <c r="E3" s="57"/>
      <c r="F3" s="58"/>
      <c r="G3" s="58"/>
    </row>
    <row r="4" spans="1:10">
      <c r="A4" s="57"/>
      <c r="B4" s="57"/>
      <c r="C4" s="57"/>
      <c r="D4" s="57"/>
      <c r="E4" s="57"/>
      <c r="F4" s="58"/>
      <c r="G4" s="58"/>
    </row>
    <row r="5" spans="1:10" s="51" customFormat="1">
      <c r="A5" s="59" t="s">
        <v>332</v>
      </c>
      <c r="B5" s="59" t="s">
        <v>333</v>
      </c>
      <c r="C5" s="59" t="s">
        <v>334</v>
      </c>
      <c r="D5" s="59" t="s">
        <v>335</v>
      </c>
      <c r="E5" s="59" t="s">
        <v>336</v>
      </c>
      <c r="F5" s="60" t="s">
        <v>337</v>
      </c>
      <c r="G5" s="60" t="s">
        <v>10</v>
      </c>
      <c r="H5" s="56"/>
      <c r="I5" s="56"/>
    </row>
    <row r="6" spans="1:10">
      <c r="A6" s="61">
        <v>1</v>
      </c>
      <c r="B6" s="62" t="s">
        <v>55</v>
      </c>
      <c r="C6" s="63"/>
      <c r="D6" s="294" t="s">
        <v>191</v>
      </c>
      <c r="E6" s="65" t="s">
        <v>76</v>
      </c>
      <c r="F6" s="53">
        <v>310000</v>
      </c>
      <c r="G6" s="53">
        <v>4650</v>
      </c>
      <c r="J6" s="72"/>
    </row>
    <row r="7" spans="1:10">
      <c r="A7" s="61">
        <v>2</v>
      </c>
      <c r="B7" s="62" t="s">
        <v>315</v>
      </c>
      <c r="C7" s="63"/>
      <c r="D7" s="294" t="s">
        <v>191</v>
      </c>
      <c r="E7" s="65" t="s">
        <v>76</v>
      </c>
      <c r="F7" s="53">
        <v>2304</v>
      </c>
      <c r="G7" s="53">
        <v>35</v>
      </c>
      <c r="J7" s="72"/>
    </row>
    <row r="8" spans="1:10">
      <c r="A8" s="61">
        <v>3</v>
      </c>
      <c r="B8" s="62" t="s">
        <v>338</v>
      </c>
      <c r="C8" s="63"/>
      <c r="D8" s="294" t="s">
        <v>191</v>
      </c>
      <c r="E8" s="65" t="s">
        <v>76</v>
      </c>
      <c r="F8" s="53">
        <v>22119</v>
      </c>
      <c r="G8" s="53">
        <v>332</v>
      </c>
      <c r="J8" s="72"/>
    </row>
    <row r="9" spans="1:10">
      <c r="A9" s="61">
        <v>4</v>
      </c>
      <c r="B9" s="62" t="s">
        <v>339</v>
      </c>
      <c r="C9" s="63"/>
      <c r="D9" s="294" t="s">
        <v>191</v>
      </c>
      <c r="E9" s="65" t="s">
        <v>76</v>
      </c>
      <c r="F9" s="53">
        <v>10850</v>
      </c>
      <c r="G9" s="53">
        <v>163</v>
      </c>
      <c r="J9" s="72"/>
    </row>
    <row r="10" spans="1:10">
      <c r="A10" s="61">
        <v>5</v>
      </c>
      <c r="B10" s="62" t="s">
        <v>340</v>
      </c>
      <c r="C10" s="63"/>
      <c r="D10" s="294" t="s">
        <v>191</v>
      </c>
      <c r="E10" s="65" t="s">
        <v>76</v>
      </c>
      <c r="F10" s="53">
        <v>2363</v>
      </c>
      <c r="G10" s="53">
        <v>35</v>
      </c>
      <c r="J10" s="72"/>
    </row>
    <row r="11" spans="1:10">
      <c r="A11" s="61">
        <v>6</v>
      </c>
      <c r="B11" s="62" t="s">
        <v>341</v>
      </c>
      <c r="C11" s="63"/>
      <c r="D11" s="294" t="s">
        <v>191</v>
      </c>
      <c r="E11" s="65" t="s">
        <v>76</v>
      </c>
      <c r="F11" s="53">
        <v>25400</v>
      </c>
      <c r="G11" s="53">
        <v>381</v>
      </c>
      <c r="J11" s="72"/>
    </row>
    <row r="12" spans="1:10">
      <c r="A12" s="61">
        <v>7</v>
      </c>
      <c r="B12" s="62" t="s">
        <v>341</v>
      </c>
      <c r="C12" s="63"/>
      <c r="D12" s="294" t="s">
        <v>191</v>
      </c>
      <c r="E12" s="65" t="s">
        <v>76</v>
      </c>
      <c r="F12" s="53">
        <v>52875</v>
      </c>
      <c r="G12" s="53">
        <v>793</v>
      </c>
      <c r="J12" s="72"/>
    </row>
    <row r="13" spans="1:10">
      <c r="A13" s="61">
        <v>8</v>
      </c>
      <c r="B13" s="62" t="s">
        <v>56</v>
      </c>
      <c r="C13" s="63"/>
      <c r="D13" s="294" t="s">
        <v>191</v>
      </c>
      <c r="E13" s="65" t="s">
        <v>76</v>
      </c>
      <c r="F13" s="53">
        <v>2360</v>
      </c>
      <c r="G13" s="53">
        <v>35</v>
      </c>
      <c r="J13" s="72"/>
    </row>
    <row r="14" spans="1:10">
      <c r="A14" s="61">
        <v>9</v>
      </c>
      <c r="B14" s="62" t="s">
        <v>315</v>
      </c>
      <c r="C14" s="63"/>
      <c r="D14" s="64" t="s">
        <v>191</v>
      </c>
      <c r="E14" s="65" t="s">
        <v>76</v>
      </c>
      <c r="F14" s="53">
        <v>2265</v>
      </c>
      <c r="G14" s="53">
        <v>34</v>
      </c>
      <c r="J14" s="72"/>
    </row>
    <row r="15" spans="1:10">
      <c r="A15" s="61">
        <v>10</v>
      </c>
      <c r="B15" s="62" t="s">
        <v>55</v>
      </c>
      <c r="C15" s="63"/>
      <c r="D15" s="64" t="s">
        <v>191</v>
      </c>
      <c r="E15" s="65" t="s">
        <v>76</v>
      </c>
      <c r="F15" s="53">
        <v>209000</v>
      </c>
      <c r="G15" s="53">
        <v>3135</v>
      </c>
      <c r="J15" s="72"/>
    </row>
    <row r="16" spans="1:10">
      <c r="A16" s="61">
        <v>11</v>
      </c>
      <c r="B16" s="62" t="s">
        <v>256</v>
      </c>
      <c r="C16" s="63"/>
      <c r="D16" s="64" t="s">
        <v>191</v>
      </c>
      <c r="E16" s="65" t="s">
        <v>76</v>
      </c>
      <c r="F16" s="53">
        <v>7500</v>
      </c>
      <c r="J16" s="72"/>
    </row>
    <row r="17" spans="1:10">
      <c r="A17" s="61">
        <v>12</v>
      </c>
      <c r="B17" s="62" t="s">
        <v>56</v>
      </c>
      <c r="C17" s="63"/>
      <c r="D17" s="64" t="s">
        <v>191</v>
      </c>
      <c r="E17" s="65" t="s">
        <v>76</v>
      </c>
      <c r="F17" s="53">
        <v>2360</v>
      </c>
      <c r="G17" s="53">
        <v>35</v>
      </c>
      <c r="J17" s="72"/>
    </row>
    <row r="18" spans="1:10">
      <c r="A18" s="61">
        <v>13</v>
      </c>
      <c r="B18" s="62" t="s">
        <v>342</v>
      </c>
      <c r="C18" s="63"/>
      <c r="D18" s="64" t="s">
        <v>191</v>
      </c>
      <c r="E18" s="65" t="s">
        <v>76</v>
      </c>
      <c r="F18" s="53">
        <v>8972.2800000000007</v>
      </c>
      <c r="G18" s="53">
        <v>135</v>
      </c>
      <c r="J18" s="72"/>
    </row>
    <row r="19" spans="1:10">
      <c r="A19" s="61">
        <v>14</v>
      </c>
      <c r="B19" s="62" t="s">
        <v>256</v>
      </c>
      <c r="C19" s="63"/>
      <c r="D19" s="64" t="s">
        <v>191</v>
      </c>
      <c r="E19" s="65" t="s">
        <v>76</v>
      </c>
      <c r="F19" s="53">
        <v>7220</v>
      </c>
      <c r="G19" s="53">
        <v>109</v>
      </c>
      <c r="J19" s="72"/>
    </row>
    <row r="20" spans="1:10">
      <c r="A20" s="61">
        <v>15</v>
      </c>
      <c r="B20" s="62" t="s">
        <v>55</v>
      </c>
      <c r="C20" s="63"/>
      <c r="D20" s="64" t="s">
        <v>191</v>
      </c>
      <c r="E20" s="65" t="s">
        <v>76</v>
      </c>
      <c r="F20" s="53">
        <v>568000</v>
      </c>
      <c r="G20" s="53">
        <v>8520</v>
      </c>
      <c r="J20" s="72"/>
    </row>
    <row r="21" spans="1:10">
      <c r="A21" s="61">
        <v>16</v>
      </c>
      <c r="B21" s="62" t="s">
        <v>340</v>
      </c>
      <c r="C21" s="63"/>
      <c r="D21" s="64" t="s">
        <v>191</v>
      </c>
      <c r="E21" s="65" t="s">
        <v>76</v>
      </c>
      <c r="F21" s="53">
        <v>2363</v>
      </c>
      <c r="G21" s="53">
        <v>35</v>
      </c>
      <c r="J21" s="72"/>
    </row>
    <row r="22" spans="1:10">
      <c r="A22" s="61">
        <v>17</v>
      </c>
      <c r="B22" s="62" t="s">
        <v>55</v>
      </c>
      <c r="C22" s="63"/>
      <c r="D22" s="64" t="s">
        <v>191</v>
      </c>
      <c r="E22" s="65" t="s">
        <v>76</v>
      </c>
      <c r="F22" s="53">
        <v>67000</v>
      </c>
      <c r="G22" s="53">
        <v>1005</v>
      </c>
      <c r="J22" s="72"/>
    </row>
    <row r="23" spans="1:10">
      <c r="A23" s="61">
        <v>18</v>
      </c>
      <c r="B23" s="62" t="s">
        <v>256</v>
      </c>
      <c r="C23" s="63"/>
      <c r="D23" s="64" t="s">
        <v>191</v>
      </c>
      <c r="E23" s="65" t="s">
        <v>76</v>
      </c>
      <c r="F23" s="53">
        <v>12870</v>
      </c>
      <c r="G23" s="53">
        <v>194</v>
      </c>
      <c r="J23" s="72"/>
    </row>
    <row r="24" spans="1:10">
      <c r="A24" s="61">
        <v>19</v>
      </c>
      <c r="B24" s="62" t="s">
        <v>56</v>
      </c>
      <c r="C24" s="63"/>
      <c r="D24" s="64" t="s">
        <v>191</v>
      </c>
      <c r="E24" s="65" t="s">
        <v>76</v>
      </c>
      <c r="F24" s="53">
        <v>2360</v>
      </c>
      <c r="G24" s="53">
        <v>35</v>
      </c>
      <c r="J24" s="72"/>
    </row>
    <row r="25" spans="1:10">
      <c r="A25" s="61"/>
      <c r="B25" s="66" t="s">
        <v>343</v>
      </c>
      <c r="C25" s="66"/>
      <c r="D25" s="66"/>
      <c r="E25" s="66"/>
      <c r="F25" s="67">
        <f>SUM(F6:F24)</f>
        <v>1318181.28</v>
      </c>
      <c r="G25" s="68">
        <f>SUM(G6:G24)</f>
        <v>19661</v>
      </c>
      <c r="I25" s="73"/>
      <c r="J25" s="73"/>
    </row>
    <row r="26" spans="1:10">
      <c r="A26" s="61"/>
      <c r="B26" s="69"/>
      <c r="C26" s="69"/>
      <c r="D26" s="69"/>
      <c r="E26" s="69"/>
      <c r="F26" s="60"/>
      <c r="G26" s="56"/>
      <c r="I26" s="73"/>
      <c r="J26" s="73"/>
    </row>
    <row r="27" spans="1:10">
      <c r="A27" s="61"/>
      <c r="B27" s="69"/>
      <c r="C27" s="69"/>
      <c r="D27" s="69"/>
      <c r="E27" s="69"/>
      <c r="F27" s="60"/>
      <c r="G27" s="56"/>
      <c r="I27" s="73"/>
      <c r="J27" s="73"/>
    </row>
    <row r="28" spans="1:10">
      <c r="A28" s="70" t="s">
        <v>344</v>
      </c>
      <c r="B28" s="69" t="s">
        <v>345</v>
      </c>
      <c r="C28" s="69"/>
      <c r="D28" s="69"/>
      <c r="E28" s="69"/>
      <c r="F28" s="60"/>
      <c r="G28" s="56"/>
      <c r="I28" s="73"/>
      <c r="J28" s="73"/>
    </row>
    <row r="29" spans="1:10" s="51" customFormat="1">
      <c r="A29" s="59" t="s">
        <v>332</v>
      </c>
      <c r="B29" s="59" t="s">
        <v>333</v>
      </c>
      <c r="C29" s="59" t="s">
        <v>334</v>
      </c>
      <c r="D29" s="59" t="s">
        <v>335</v>
      </c>
      <c r="E29" s="59" t="s">
        <v>336</v>
      </c>
      <c r="F29" s="60" t="s">
        <v>337</v>
      </c>
      <c r="G29" s="60" t="s">
        <v>10</v>
      </c>
      <c r="H29" s="56"/>
      <c r="I29" s="56"/>
    </row>
    <row r="30" spans="1:10">
      <c r="A30" s="61">
        <v>1</v>
      </c>
      <c r="B30" s="62" t="s">
        <v>12</v>
      </c>
      <c r="C30" s="61"/>
      <c r="D30" s="294" t="s">
        <v>264</v>
      </c>
      <c r="E30" s="65" t="s">
        <v>76</v>
      </c>
      <c r="F30" s="53">
        <v>25000</v>
      </c>
      <c r="G30" s="53">
        <v>188</v>
      </c>
      <c r="J30" s="72"/>
    </row>
    <row r="31" spans="1:10">
      <c r="A31" s="61">
        <v>2</v>
      </c>
      <c r="B31" s="62" t="s">
        <v>24</v>
      </c>
      <c r="C31" s="63"/>
      <c r="D31" s="294" t="s">
        <v>264</v>
      </c>
      <c r="E31" s="65" t="s">
        <v>76</v>
      </c>
      <c r="F31" s="53">
        <v>15000</v>
      </c>
      <c r="G31" s="53">
        <v>113</v>
      </c>
      <c r="J31" s="72"/>
    </row>
    <row r="32" spans="1:10">
      <c r="A32" s="61">
        <v>3</v>
      </c>
      <c r="B32" s="62" t="s">
        <v>171</v>
      </c>
      <c r="C32" s="63"/>
      <c r="D32" s="294" t="s">
        <v>264</v>
      </c>
      <c r="E32" s="65" t="s">
        <v>76</v>
      </c>
      <c r="F32" s="53">
        <v>10000</v>
      </c>
      <c r="G32" s="53">
        <v>75</v>
      </c>
      <c r="J32" s="72"/>
    </row>
    <row r="33" spans="1:10">
      <c r="A33" s="61">
        <v>4</v>
      </c>
      <c r="B33" s="62" t="s">
        <v>176</v>
      </c>
      <c r="C33" s="71"/>
      <c r="D33" s="294" t="s">
        <v>264</v>
      </c>
      <c r="E33" s="65" t="s">
        <v>76</v>
      </c>
      <c r="F33" s="53">
        <v>10000</v>
      </c>
      <c r="G33" s="53">
        <v>75</v>
      </c>
      <c r="J33" s="72"/>
    </row>
    <row r="34" spans="1:10">
      <c r="A34" s="61">
        <v>5</v>
      </c>
      <c r="B34" s="62" t="s">
        <v>22</v>
      </c>
      <c r="C34" s="63"/>
      <c r="D34" s="294" t="s">
        <v>264</v>
      </c>
      <c r="E34" s="65" t="s">
        <v>76</v>
      </c>
      <c r="F34" s="53">
        <v>10000</v>
      </c>
      <c r="G34" s="53">
        <v>75</v>
      </c>
      <c r="J34" s="72"/>
    </row>
    <row r="35" spans="1:10">
      <c r="A35" s="61">
        <v>6</v>
      </c>
      <c r="B35" s="62" t="s">
        <v>174</v>
      </c>
      <c r="C35" s="61"/>
      <c r="D35" s="294" t="s">
        <v>264</v>
      </c>
      <c r="E35" s="65" t="s">
        <v>76</v>
      </c>
      <c r="F35" s="53">
        <v>5500</v>
      </c>
      <c r="G35" s="53">
        <v>41</v>
      </c>
      <c r="J35" s="72"/>
    </row>
    <row r="36" spans="1:10">
      <c r="A36" s="61">
        <v>7</v>
      </c>
      <c r="B36" s="62" t="s">
        <v>60</v>
      </c>
      <c r="C36" s="61"/>
      <c r="D36" s="294" t="s">
        <v>264</v>
      </c>
      <c r="E36" s="65" t="s">
        <v>76</v>
      </c>
      <c r="F36" s="53">
        <v>2350</v>
      </c>
      <c r="G36" s="53">
        <v>18</v>
      </c>
      <c r="J36" s="72"/>
    </row>
    <row r="37" spans="1:10">
      <c r="A37" s="61">
        <v>8</v>
      </c>
      <c r="B37" s="62" t="s">
        <v>14</v>
      </c>
      <c r="C37" s="63"/>
      <c r="D37" s="294" t="s">
        <v>264</v>
      </c>
      <c r="E37" s="65" t="s">
        <v>76</v>
      </c>
      <c r="F37" s="53">
        <v>5000</v>
      </c>
      <c r="G37" s="53">
        <v>38</v>
      </c>
      <c r="J37" s="72"/>
    </row>
    <row r="38" spans="1:10">
      <c r="A38" s="61">
        <v>9</v>
      </c>
      <c r="B38" s="62" t="s">
        <v>185</v>
      </c>
      <c r="C38" s="63"/>
      <c r="D38" s="294" t="s">
        <v>264</v>
      </c>
      <c r="E38" s="65" t="s">
        <v>76</v>
      </c>
      <c r="F38" s="53">
        <v>1750</v>
      </c>
      <c r="G38" s="53">
        <v>13</v>
      </c>
      <c r="J38" s="72"/>
    </row>
    <row r="39" spans="1:10">
      <c r="A39" s="61">
        <v>10</v>
      </c>
      <c r="B39" s="62" t="s">
        <v>18</v>
      </c>
      <c r="C39" s="63"/>
      <c r="D39" s="294" t="s">
        <v>264</v>
      </c>
      <c r="E39" s="65" t="s">
        <v>76</v>
      </c>
      <c r="F39" s="53">
        <v>2400</v>
      </c>
      <c r="G39" s="53">
        <v>18</v>
      </c>
      <c r="J39" s="72"/>
    </row>
    <row r="40" spans="1:10">
      <c r="A40" s="61">
        <v>11</v>
      </c>
      <c r="B40" s="62" t="s">
        <v>19</v>
      </c>
      <c r="C40" s="63"/>
      <c r="D40" s="294" t="s">
        <v>264</v>
      </c>
      <c r="E40" s="65" t="s">
        <v>76</v>
      </c>
      <c r="F40" s="53">
        <v>8212</v>
      </c>
      <c r="G40" s="53">
        <v>62</v>
      </c>
      <c r="J40" s="72"/>
    </row>
    <row r="41" spans="1:10">
      <c r="A41" s="61">
        <v>12</v>
      </c>
      <c r="B41" s="62" t="s">
        <v>19</v>
      </c>
      <c r="C41" s="63"/>
      <c r="D41" s="294" t="s">
        <v>264</v>
      </c>
      <c r="E41" s="65" t="s">
        <v>76</v>
      </c>
      <c r="F41" s="53">
        <v>4625</v>
      </c>
      <c r="G41" s="53">
        <v>35</v>
      </c>
      <c r="J41" s="72"/>
    </row>
    <row r="42" spans="1:10">
      <c r="A42" s="61">
        <v>13</v>
      </c>
      <c r="B42" s="62" t="s">
        <v>346</v>
      </c>
      <c r="C42" s="63"/>
      <c r="D42" s="294" t="s">
        <v>264</v>
      </c>
      <c r="E42" s="65" t="s">
        <v>76</v>
      </c>
      <c r="F42" s="53">
        <f>360+360+1080</f>
        <v>1800</v>
      </c>
      <c r="G42" s="53">
        <v>14</v>
      </c>
      <c r="J42" s="72"/>
    </row>
    <row r="43" spans="1:10">
      <c r="A43" s="61">
        <v>14</v>
      </c>
      <c r="B43" s="62" t="s">
        <v>175</v>
      </c>
      <c r="C43" s="63"/>
      <c r="D43" s="294" t="s">
        <v>264</v>
      </c>
      <c r="E43" s="65" t="s">
        <v>76</v>
      </c>
      <c r="F43" s="53">
        <v>29294</v>
      </c>
      <c r="G43" s="53">
        <v>220</v>
      </c>
      <c r="J43" s="72"/>
    </row>
    <row r="44" spans="1:10">
      <c r="A44" s="61">
        <v>15</v>
      </c>
      <c r="B44" s="62" t="s">
        <v>22</v>
      </c>
      <c r="C44" s="63"/>
      <c r="D44" s="294" t="s">
        <v>264</v>
      </c>
      <c r="E44" s="65" t="s">
        <v>76</v>
      </c>
      <c r="F44" s="53">
        <v>10083</v>
      </c>
      <c r="G44" s="53">
        <v>76</v>
      </c>
      <c r="J44" s="72"/>
    </row>
    <row r="45" spans="1:10">
      <c r="A45" s="61">
        <v>16</v>
      </c>
      <c r="B45" s="62" t="s">
        <v>24</v>
      </c>
      <c r="D45" s="294" t="s">
        <v>264</v>
      </c>
      <c r="E45" s="65" t="s">
        <v>76</v>
      </c>
      <c r="F45" s="53">
        <v>520</v>
      </c>
      <c r="G45" s="53">
        <v>4</v>
      </c>
      <c r="J45" s="72"/>
    </row>
    <row r="46" spans="1:10">
      <c r="A46" s="61">
        <v>17</v>
      </c>
      <c r="B46" s="62" t="s">
        <v>22</v>
      </c>
      <c r="D46" s="294" t="s">
        <v>264</v>
      </c>
      <c r="E46" s="65" t="s">
        <v>76</v>
      </c>
      <c r="F46" s="53">
        <v>260</v>
      </c>
      <c r="G46" s="53">
        <v>2</v>
      </c>
      <c r="J46" s="72"/>
    </row>
    <row r="47" spans="1:10">
      <c r="A47" s="61">
        <v>18</v>
      </c>
      <c r="B47" s="62" t="s">
        <v>12</v>
      </c>
      <c r="D47" s="294" t="s">
        <v>264</v>
      </c>
      <c r="E47" s="65" t="s">
        <v>76</v>
      </c>
      <c r="F47" s="53">
        <v>130</v>
      </c>
      <c r="G47" s="53">
        <v>1</v>
      </c>
      <c r="J47" s="72"/>
    </row>
    <row r="48" spans="1:10">
      <c r="A48" s="61">
        <v>19</v>
      </c>
      <c r="B48" s="62" t="s">
        <v>25</v>
      </c>
      <c r="D48" s="294" t="s">
        <v>264</v>
      </c>
      <c r="E48" s="65" t="s">
        <v>76</v>
      </c>
      <c r="F48" s="53">
        <v>130</v>
      </c>
      <c r="G48" s="53">
        <v>1</v>
      </c>
      <c r="J48" s="72"/>
    </row>
    <row r="49" spans="1:10">
      <c r="A49" s="61">
        <v>20</v>
      </c>
      <c r="B49" s="62" t="s">
        <v>12</v>
      </c>
      <c r="D49" s="294" t="s">
        <v>264</v>
      </c>
      <c r="E49" s="65" t="s">
        <v>76</v>
      </c>
      <c r="F49" s="53">
        <v>20000</v>
      </c>
      <c r="G49" s="53">
        <v>150</v>
      </c>
      <c r="J49" s="72"/>
    </row>
    <row r="50" spans="1:10">
      <c r="A50" s="61">
        <v>21</v>
      </c>
      <c r="B50" s="62" t="s">
        <v>24</v>
      </c>
      <c r="D50" s="294" t="s">
        <v>264</v>
      </c>
      <c r="E50" s="65" t="s">
        <v>76</v>
      </c>
      <c r="F50" s="53">
        <v>10000</v>
      </c>
      <c r="G50" s="53">
        <v>75</v>
      </c>
      <c r="J50" s="72"/>
    </row>
    <row r="51" spans="1:10">
      <c r="A51" s="61">
        <v>22</v>
      </c>
      <c r="B51" s="62" t="s">
        <v>185</v>
      </c>
      <c r="D51" s="294" t="s">
        <v>264</v>
      </c>
      <c r="E51" s="65" t="s">
        <v>76</v>
      </c>
      <c r="F51" s="53">
        <v>2800</v>
      </c>
      <c r="G51" s="53">
        <v>21</v>
      </c>
      <c r="J51" s="72"/>
    </row>
    <row r="52" spans="1:10">
      <c r="A52" s="61">
        <v>23</v>
      </c>
      <c r="B52" s="62" t="s">
        <v>60</v>
      </c>
      <c r="D52" s="294" t="s">
        <v>264</v>
      </c>
      <c r="E52" s="65" t="s">
        <v>76</v>
      </c>
      <c r="F52" s="53">
        <v>1850</v>
      </c>
      <c r="G52" s="53">
        <v>14</v>
      </c>
      <c r="J52" s="72"/>
    </row>
    <row r="53" spans="1:10">
      <c r="A53" s="61">
        <v>24</v>
      </c>
      <c r="B53" s="62" t="s">
        <v>14</v>
      </c>
      <c r="D53" s="294" t="s">
        <v>264</v>
      </c>
      <c r="E53" s="65" t="s">
        <v>76</v>
      </c>
      <c r="F53" s="53">
        <v>2500</v>
      </c>
      <c r="G53" s="53">
        <v>19</v>
      </c>
      <c r="J53" s="72"/>
    </row>
    <row r="54" spans="1:10">
      <c r="A54" s="61">
        <v>25</v>
      </c>
      <c r="B54" s="62" t="s">
        <v>18</v>
      </c>
      <c r="D54" s="294" t="s">
        <v>264</v>
      </c>
      <c r="E54" s="65" t="s">
        <v>76</v>
      </c>
      <c r="F54" s="53">
        <v>4000</v>
      </c>
      <c r="G54" s="53">
        <v>30</v>
      </c>
      <c r="J54" s="72"/>
    </row>
    <row r="55" spans="1:10">
      <c r="A55" s="61">
        <v>26</v>
      </c>
      <c r="B55" s="62" t="s">
        <v>63</v>
      </c>
      <c r="D55" s="294" t="s">
        <v>264</v>
      </c>
      <c r="E55" s="65" t="s">
        <v>76</v>
      </c>
      <c r="F55" s="53">
        <v>1200</v>
      </c>
      <c r="G55" s="53">
        <v>9</v>
      </c>
      <c r="J55" s="72"/>
    </row>
    <row r="56" spans="1:10">
      <c r="A56" s="61">
        <v>27</v>
      </c>
      <c r="B56" s="62" t="s">
        <v>174</v>
      </c>
      <c r="D56" s="294" t="s">
        <v>264</v>
      </c>
      <c r="E56" s="65" t="s">
        <v>76</v>
      </c>
      <c r="F56" s="53">
        <v>5500</v>
      </c>
      <c r="G56" s="53">
        <v>41</v>
      </c>
      <c r="J56" s="72"/>
    </row>
    <row r="57" spans="1:10">
      <c r="A57" s="61">
        <v>28</v>
      </c>
      <c r="B57" s="62" t="s">
        <v>19</v>
      </c>
      <c r="D57" s="294" t="s">
        <v>264</v>
      </c>
      <c r="E57" s="65" t="s">
        <v>76</v>
      </c>
      <c r="F57" s="53">
        <v>6625</v>
      </c>
      <c r="G57" s="53">
        <v>50</v>
      </c>
      <c r="J57" s="72"/>
    </row>
    <row r="58" spans="1:10">
      <c r="A58" s="61">
        <v>29</v>
      </c>
      <c r="B58" s="62" t="s">
        <v>19</v>
      </c>
      <c r="D58" s="294" t="s">
        <v>264</v>
      </c>
      <c r="E58" s="65" t="s">
        <v>76</v>
      </c>
      <c r="F58" s="53">
        <v>9000</v>
      </c>
      <c r="G58" s="53">
        <v>68</v>
      </c>
      <c r="J58" s="72"/>
    </row>
    <row r="59" spans="1:10">
      <c r="A59" s="61">
        <v>30</v>
      </c>
      <c r="B59" s="62" t="s">
        <v>68</v>
      </c>
      <c r="D59" s="294" t="s">
        <v>264</v>
      </c>
      <c r="E59" s="65" t="s">
        <v>76</v>
      </c>
      <c r="F59" s="53">
        <f>2040+680+680</f>
        <v>3400</v>
      </c>
      <c r="G59" s="53">
        <v>26</v>
      </c>
      <c r="J59" s="72"/>
    </row>
    <row r="60" spans="1:10">
      <c r="A60" s="61">
        <v>31</v>
      </c>
      <c r="B60" s="62" t="s">
        <v>22</v>
      </c>
      <c r="D60" s="294" t="s">
        <v>264</v>
      </c>
      <c r="E60" s="65" t="s">
        <v>76</v>
      </c>
      <c r="F60" s="53">
        <v>20000</v>
      </c>
      <c r="G60" s="53">
        <v>150</v>
      </c>
      <c r="J60" s="72"/>
    </row>
    <row r="61" spans="1:10">
      <c r="A61" s="61">
        <v>32</v>
      </c>
      <c r="B61" s="62" t="s">
        <v>66</v>
      </c>
      <c r="D61" s="294" t="s">
        <v>264</v>
      </c>
      <c r="E61" s="65" t="s">
        <v>76</v>
      </c>
      <c r="F61" s="53">
        <v>5000</v>
      </c>
      <c r="G61" s="53">
        <v>38</v>
      </c>
      <c r="J61" s="72"/>
    </row>
    <row r="62" spans="1:10">
      <c r="A62" s="61">
        <v>33</v>
      </c>
      <c r="B62" s="62" t="s">
        <v>25</v>
      </c>
      <c r="D62" s="294" t="s">
        <v>264</v>
      </c>
      <c r="E62" s="65" t="s">
        <v>76</v>
      </c>
      <c r="F62" s="53">
        <v>130</v>
      </c>
      <c r="G62" s="53">
        <v>1</v>
      </c>
      <c r="J62" s="72"/>
    </row>
    <row r="63" spans="1:10">
      <c r="A63" s="61">
        <v>34</v>
      </c>
      <c r="B63" s="62" t="s">
        <v>12</v>
      </c>
      <c r="D63" s="294" t="s">
        <v>264</v>
      </c>
      <c r="E63" s="65" t="s">
        <v>76</v>
      </c>
      <c r="F63" s="53">
        <v>130</v>
      </c>
      <c r="G63" s="53">
        <v>1</v>
      </c>
      <c r="J63" s="72"/>
    </row>
    <row r="64" spans="1:10">
      <c r="A64" s="61">
        <v>35</v>
      </c>
      <c r="B64" s="62" t="s">
        <v>22</v>
      </c>
      <c r="D64" s="294" t="s">
        <v>264</v>
      </c>
      <c r="E64" s="65" t="s">
        <v>76</v>
      </c>
      <c r="F64" s="53">
        <v>260</v>
      </c>
      <c r="G64" s="53">
        <v>2</v>
      </c>
      <c r="J64" s="72"/>
    </row>
    <row r="65" spans="1:10">
      <c r="A65" s="61">
        <v>36</v>
      </c>
      <c r="B65" s="62" t="s">
        <v>24</v>
      </c>
      <c r="D65" s="294" t="s">
        <v>264</v>
      </c>
      <c r="E65" s="65" t="s">
        <v>76</v>
      </c>
      <c r="F65" s="53">
        <v>520</v>
      </c>
      <c r="G65" s="53">
        <v>4</v>
      </c>
      <c r="J65" s="72"/>
    </row>
    <row r="66" spans="1:10">
      <c r="A66" s="61">
        <v>37</v>
      </c>
      <c r="B66" s="62" t="s">
        <v>171</v>
      </c>
      <c r="D66" s="294" t="s">
        <v>264</v>
      </c>
      <c r="E66" s="65" t="s">
        <v>76</v>
      </c>
      <c r="F66" s="53">
        <v>30000</v>
      </c>
      <c r="G66" s="53">
        <v>225</v>
      </c>
      <c r="J66" s="72"/>
    </row>
    <row r="67" spans="1:10">
      <c r="A67" s="61">
        <v>38</v>
      </c>
      <c r="B67" s="62" t="s">
        <v>24</v>
      </c>
      <c r="D67" s="294" t="s">
        <v>264</v>
      </c>
      <c r="E67" s="65" t="s">
        <v>76</v>
      </c>
      <c r="F67" s="53">
        <v>50000</v>
      </c>
      <c r="G67" s="53">
        <v>375</v>
      </c>
      <c r="J67" s="72"/>
    </row>
    <row r="68" spans="1:10">
      <c r="A68" s="61">
        <v>39</v>
      </c>
      <c r="B68" s="62" t="s">
        <v>12</v>
      </c>
      <c r="D68" s="294" t="s">
        <v>264</v>
      </c>
      <c r="E68" s="65" t="s">
        <v>76</v>
      </c>
      <c r="F68" s="53">
        <v>40000</v>
      </c>
      <c r="G68" s="53">
        <v>300</v>
      </c>
      <c r="J68" s="72"/>
    </row>
    <row r="69" spans="1:10">
      <c r="A69" s="61">
        <v>40</v>
      </c>
      <c r="B69" s="62" t="s">
        <v>22</v>
      </c>
      <c r="D69" s="294" t="s">
        <v>264</v>
      </c>
      <c r="E69" s="65" t="s">
        <v>76</v>
      </c>
      <c r="F69" s="53">
        <v>30000</v>
      </c>
      <c r="G69" s="53">
        <v>225</v>
      </c>
      <c r="J69" s="72"/>
    </row>
    <row r="70" spans="1:10">
      <c r="A70" s="61">
        <v>41</v>
      </c>
      <c r="B70" s="62" t="s">
        <v>19</v>
      </c>
      <c r="D70" s="294" t="s">
        <v>264</v>
      </c>
      <c r="E70" s="65" t="s">
        <v>76</v>
      </c>
      <c r="F70" s="53">
        <v>5000</v>
      </c>
      <c r="G70" s="53">
        <v>38</v>
      </c>
      <c r="J70" s="72"/>
    </row>
    <row r="71" spans="1:10">
      <c r="A71" s="61">
        <v>42</v>
      </c>
      <c r="B71" s="62" t="s">
        <v>19</v>
      </c>
      <c r="D71" s="294" t="s">
        <v>264</v>
      </c>
      <c r="E71" s="65" t="s">
        <v>76</v>
      </c>
      <c r="F71" s="53">
        <v>8912</v>
      </c>
      <c r="G71" s="53">
        <v>67</v>
      </c>
      <c r="J71" s="72"/>
    </row>
    <row r="72" spans="1:10">
      <c r="A72" s="61">
        <v>43</v>
      </c>
      <c r="B72" s="62" t="s">
        <v>14</v>
      </c>
      <c r="D72" s="294" t="s">
        <v>264</v>
      </c>
      <c r="E72" s="65" t="s">
        <v>76</v>
      </c>
      <c r="F72" s="53">
        <v>1225</v>
      </c>
      <c r="G72" s="53">
        <v>10</v>
      </c>
      <c r="J72" s="72"/>
    </row>
    <row r="73" spans="1:10">
      <c r="A73" s="61">
        <v>44</v>
      </c>
      <c r="B73" s="62" t="s">
        <v>185</v>
      </c>
      <c r="D73" s="294" t="s">
        <v>264</v>
      </c>
      <c r="E73" s="65" t="s">
        <v>76</v>
      </c>
      <c r="F73" s="53">
        <v>2800</v>
      </c>
      <c r="G73" s="53">
        <v>21</v>
      </c>
      <c r="J73" s="72"/>
    </row>
    <row r="74" spans="1:10">
      <c r="A74" s="61">
        <v>45</v>
      </c>
      <c r="B74" s="62" t="s">
        <v>63</v>
      </c>
      <c r="D74" s="294" t="s">
        <v>264</v>
      </c>
      <c r="E74" s="65" t="s">
        <v>76</v>
      </c>
      <c r="F74" s="53">
        <v>3500</v>
      </c>
      <c r="G74" s="53">
        <v>27</v>
      </c>
      <c r="J74" s="72"/>
    </row>
    <row r="75" spans="1:10">
      <c r="A75" s="61">
        <v>46</v>
      </c>
      <c r="B75" s="62" t="s">
        <v>60</v>
      </c>
      <c r="D75" s="294" t="s">
        <v>264</v>
      </c>
      <c r="E75" s="65" t="s">
        <v>76</v>
      </c>
      <c r="F75" s="53">
        <v>3037</v>
      </c>
      <c r="G75" s="53">
        <v>23</v>
      </c>
      <c r="J75" s="72"/>
    </row>
    <row r="76" spans="1:10">
      <c r="A76" s="61">
        <v>47</v>
      </c>
      <c r="B76" s="62" t="s">
        <v>25</v>
      </c>
      <c r="D76" s="294" t="s">
        <v>264</v>
      </c>
      <c r="E76" s="65" t="s">
        <v>76</v>
      </c>
      <c r="F76" s="53">
        <v>30000</v>
      </c>
      <c r="G76" s="53">
        <v>225</v>
      </c>
      <c r="J76" s="72"/>
    </row>
    <row r="77" spans="1:10">
      <c r="A77" s="61">
        <v>48</v>
      </c>
      <c r="B77" s="62" t="s">
        <v>13</v>
      </c>
      <c r="D77" s="294" t="s">
        <v>264</v>
      </c>
      <c r="E77" s="65" t="s">
        <v>76</v>
      </c>
      <c r="F77" s="53">
        <v>25000</v>
      </c>
      <c r="G77" s="53">
        <v>188</v>
      </c>
      <c r="J77" s="72"/>
    </row>
    <row r="78" spans="1:10">
      <c r="A78" s="61">
        <v>49</v>
      </c>
      <c r="B78" s="62" t="s">
        <v>176</v>
      </c>
      <c r="D78" s="294" t="s">
        <v>264</v>
      </c>
      <c r="E78" s="65" t="s">
        <v>76</v>
      </c>
      <c r="F78" s="53">
        <v>8000</v>
      </c>
      <c r="G78" s="53">
        <v>60</v>
      </c>
      <c r="J78" s="72"/>
    </row>
    <row r="79" spans="1:10">
      <c r="A79" s="61">
        <v>50</v>
      </c>
      <c r="B79" s="62" t="s">
        <v>66</v>
      </c>
      <c r="D79" s="294" t="s">
        <v>264</v>
      </c>
      <c r="E79" s="65" t="s">
        <v>76</v>
      </c>
      <c r="F79" s="53">
        <v>5000</v>
      </c>
      <c r="G79" s="53">
        <v>38</v>
      </c>
      <c r="J79" s="72"/>
    </row>
    <row r="80" spans="1:10">
      <c r="A80" s="61">
        <v>51</v>
      </c>
      <c r="B80" s="62" t="s">
        <v>19</v>
      </c>
      <c r="D80" s="294" t="s">
        <v>264</v>
      </c>
      <c r="E80" s="65" t="s">
        <v>76</v>
      </c>
      <c r="F80" s="53">
        <v>4625</v>
      </c>
      <c r="G80" s="53">
        <v>35</v>
      </c>
      <c r="J80" s="72"/>
    </row>
    <row r="81" spans="1:10">
      <c r="A81" s="61">
        <v>52</v>
      </c>
      <c r="B81" s="62" t="s">
        <v>185</v>
      </c>
      <c r="D81" s="294" t="s">
        <v>264</v>
      </c>
      <c r="E81" s="65" t="s">
        <v>76</v>
      </c>
      <c r="F81" s="53">
        <v>3500</v>
      </c>
      <c r="G81" s="53">
        <v>27</v>
      </c>
      <c r="J81" s="72"/>
    </row>
    <row r="82" spans="1:10">
      <c r="A82" s="61">
        <v>53</v>
      </c>
      <c r="B82" s="62" t="s">
        <v>60</v>
      </c>
      <c r="D82" s="294" t="s">
        <v>264</v>
      </c>
      <c r="E82" s="65" t="s">
        <v>76</v>
      </c>
      <c r="F82" s="53">
        <v>1687</v>
      </c>
      <c r="G82" s="53">
        <v>13</v>
      </c>
      <c r="J82" s="72"/>
    </row>
    <row r="83" spans="1:10">
      <c r="A83" s="61">
        <v>54</v>
      </c>
      <c r="B83" s="62" t="s">
        <v>19</v>
      </c>
      <c r="D83" s="294" t="s">
        <v>264</v>
      </c>
      <c r="E83" s="65" t="s">
        <v>76</v>
      </c>
      <c r="F83" s="53">
        <v>6562</v>
      </c>
      <c r="G83" s="53">
        <v>50</v>
      </c>
      <c r="J83" s="72"/>
    </row>
    <row r="84" spans="1:10">
      <c r="A84" s="61">
        <v>55</v>
      </c>
      <c r="B84" s="62" t="s">
        <v>14</v>
      </c>
      <c r="D84" s="294" t="s">
        <v>264</v>
      </c>
      <c r="E84" s="65" t="s">
        <v>76</v>
      </c>
      <c r="F84" s="53">
        <v>1100</v>
      </c>
      <c r="G84" s="53">
        <v>9</v>
      </c>
      <c r="J84" s="72"/>
    </row>
    <row r="85" spans="1:10">
      <c r="A85" s="61">
        <v>56</v>
      </c>
      <c r="B85" s="62" t="s">
        <v>63</v>
      </c>
      <c r="D85" s="294" t="s">
        <v>264</v>
      </c>
      <c r="E85" s="65" t="s">
        <v>76</v>
      </c>
      <c r="F85" s="53">
        <v>4200</v>
      </c>
      <c r="G85" s="53">
        <v>32</v>
      </c>
      <c r="J85" s="72"/>
    </row>
    <row r="86" spans="1:10">
      <c r="A86" s="61">
        <v>57</v>
      </c>
      <c r="B86" s="62" t="s">
        <v>24</v>
      </c>
      <c r="D86" s="294" t="s">
        <v>264</v>
      </c>
      <c r="E86" s="65" t="s">
        <v>76</v>
      </c>
      <c r="F86" s="53">
        <v>25000</v>
      </c>
      <c r="G86" s="53">
        <v>188</v>
      </c>
      <c r="J86" s="72"/>
    </row>
    <row r="87" spans="1:10">
      <c r="A87" s="61">
        <v>58</v>
      </c>
      <c r="B87" s="62" t="s">
        <v>22</v>
      </c>
      <c r="D87" s="294" t="s">
        <v>264</v>
      </c>
      <c r="E87" s="65" t="s">
        <v>76</v>
      </c>
      <c r="F87" s="53">
        <v>25000</v>
      </c>
      <c r="G87" s="53">
        <v>188</v>
      </c>
      <c r="J87" s="72"/>
    </row>
    <row r="88" spans="1:10">
      <c r="A88" s="61">
        <v>59</v>
      </c>
      <c r="B88" s="62" t="s">
        <v>171</v>
      </c>
      <c r="D88" s="294" t="s">
        <v>264</v>
      </c>
      <c r="E88" s="65" t="s">
        <v>76</v>
      </c>
      <c r="F88" s="53">
        <v>10000</v>
      </c>
      <c r="G88" s="53">
        <v>75</v>
      </c>
      <c r="J88" s="72"/>
    </row>
    <row r="89" spans="1:10">
      <c r="A89" s="61">
        <v>60</v>
      </c>
      <c r="B89" s="62" t="s">
        <v>13</v>
      </c>
      <c r="D89" s="294" t="s">
        <v>264</v>
      </c>
      <c r="E89" s="65" t="s">
        <v>76</v>
      </c>
      <c r="F89" s="53">
        <v>10000</v>
      </c>
      <c r="G89" s="53">
        <v>75</v>
      </c>
      <c r="J89" s="72"/>
    </row>
    <row r="90" spans="1:10">
      <c r="A90" s="61">
        <v>61</v>
      </c>
      <c r="B90" s="62" t="s">
        <v>12</v>
      </c>
      <c r="D90" s="294" t="s">
        <v>264</v>
      </c>
      <c r="E90" s="65" t="s">
        <v>76</v>
      </c>
      <c r="F90" s="53">
        <v>25000</v>
      </c>
      <c r="G90" s="53">
        <v>188</v>
      </c>
      <c r="J90" s="72"/>
    </row>
    <row r="91" spans="1:10">
      <c r="A91" s="61">
        <v>62</v>
      </c>
      <c r="B91" s="62" t="s">
        <v>24</v>
      </c>
      <c r="D91" s="294" t="s">
        <v>264</v>
      </c>
      <c r="E91" s="65" t="s">
        <v>76</v>
      </c>
      <c r="F91" s="53">
        <v>520</v>
      </c>
      <c r="G91" s="53">
        <v>4</v>
      </c>
      <c r="J91" s="72"/>
    </row>
    <row r="92" spans="1:10">
      <c r="A92" s="61">
        <v>63</v>
      </c>
      <c r="B92" s="62" t="s">
        <v>22</v>
      </c>
      <c r="D92" s="294" t="s">
        <v>264</v>
      </c>
      <c r="E92" s="65" t="s">
        <v>76</v>
      </c>
      <c r="F92" s="53">
        <v>260</v>
      </c>
      <c r="G92" s="53">
        <v>2</v>
      </c>
      <c r="J92" s="72"/>
    </row>
    <row r="93" spans="1:10">
      <c r="A93" s="61">
        <v>64</v>
      </c>
      <c r="B93" s="62" t="s">
        <v>12</v>
      </c>
      <c r="D93" s="294" t="s">
        <v>264</v>
      </c>
      <c r="E93" s="65" t="s">
        <v>76</v>
      </c>
      <c r="F93" s="53">
        <v>130</v>
      </c>
      <c r="G93" s="53">
        <v>1</v>
      </c>
      <c r="J93" s="72"/>
    </row>
    <row r="94" spans="1:10">
      <c r="A94" s="61">
        <v>65</v>
      </c>
      <c r="B94" s="62" t="s">
        <v>25</v>
      </c>
      <c r="D94" s="294" t="s">
        <v>264</v>
      </c>
      <c r="E94" s="65" t="s">
        <v>76</v>
      </c>
      <c r="F94" s="53">
        <v>130</v>
      </c>
      <c r="G94" s="53">
        <v>1</v>
      </c>
      <c r="J94" s="72"/>
    </row>
    <row r="95" spans="1:10">
      <c r="A95" s="61">
        <v>66</v>
      </c>
      <c r="B95" s="62" t="s">
        <v>347</v>
      </c>
      <c r="D95" s="294" t="s">
        <v>264</v>
      </c>
      <c r="E95" s="65" t="s">
        <v>76</v>
      </c>
      <c r="F95" s="53">
        <v>8000</v>
      </c>
      <c r="G95" s="53">
        <v>60</v>
      </c>
      <c r="J95" s="72"/>
    </row>
    <row r="96" spans="1:10">
      <c r="A96" s="61">
        <v>67</v>
      </c>
      <c r="B96" s="62" t="s">
        <v>25</v>
      </c>
      <c r="D96" s="294" t="s">
        <v>264</v>
      </c>
      <c r="E96" s="65" t="s">
        <v>76</v>
      </c>
      <c r="F96" s="53">
        <v>3943</v>
      </c>
      <c r="G96" s="53">
        <v>30</v>
      </c>
      <c r="J96" s="72"/>
    </row>
    <row r="97" spans="1:10">
      <c r="A97" s="61">
        <v>68</v>
      </c>
      <c r="B97" s="62" t="s">
        <v>171</v>
      </c>
      <c r="D97" s="294" t="s">
        <v>264</v>
      </c>
      <c r="E97" s="65" t="s">
        <v>76</v>
      </c>
      <c r="F97" s="53">
        <v>3943</v>
      </c>
      <c r="G97" s="53">
        <v>30</v>
      </c>
      <c r="J97" s="72"/>
    </row>
    <row r="98" spans="1:10">
      <c r="A98" s="61">
        <v>69</v>
      </c>
      <c r="B98" s="62" t="s">
        <v>171</v>
      </c>
      <c r="D98" s="294" t="s">
        <v>264</v>
      </c>
      <c r="E98" s="65" t="s">
        <v>76</v>
      </c>
      <c r="F98" s="53">
        <v>3943</v>
      </c>
      <c r="G98" s="53">
        <v>30</v>
      </c>
      <c r="J98" s="72"/>
    </row>
    <row r="99" spans="1:10">
      <c r="A99" s="61">
        <v>70</v>
      </c>
      <c r="B99" s="62" t="s">
        <v>171</v>
      </c>
      <c r="D99" s="294" t="s">
        <v>264</v>
      </c>
      <c r="E99" s="65" t="s">
        <v>76</v>
      </c>
      <c r="F99" s="53">
        <v>23879</v>
      </c>
      <c r="G99" s="53">
        <v>179</v>
      </c>
      <c r="J99" s="72"/>
    </row>
    <row r="100" spans="1:10">
      <c r="A100" s="61"/>
      <c r="B100" s="66" t="s">
        <v>343</v>
      </c>
      <c r="C100" s="66"/>
      <c r="D100" s="66"/>
      <c r="E100" s="66"/>
      <c r="F100" s="67">
        <f>SUM(F30:F99)</f>
        <v>638865</v>
      </c>
      <c r="G100" s="67">
        <f>SUM(G30:G99)</f>
        <v>4807</v>
      </c>
      <c r="I100" s="73"/>
      <c r="J100" s="73"/>
    </row>
    <row r="101" spans="1:10">
      <c r="A101" s="61"/>
      <c r="B101" s="69"/>
      <c r="C101" s="69"/>
      <c r="D101" s="69"/>
      <c r="E101" s="69"/>
      <c r="F101" s="60"/>
      <c r="G101" s="60"/>
      <c r="I101" s="73"/>
      <c r="J101" s="73"/>
    </row>
    <row r="102" spans="1:10">
      <c r="A102" s="74" t="s">
        <v>70</v>
      </c>
      <c r="B102" s="69"/>
      <c r="C102" s="69"/>
      <c r="D102" s="69"/>
      <c r="E102" s="69"/>
      <c r="F102" s="60"/>
      <c r="G102" s="60"/>
      <c r="I102" s="73"/>
      <c r="J102" s="73"/>
    </row>
    <row r="103" spans="1:10" s="51" customFormat="1">
      <c r="A103" s="59" t="s">
        <v>332</v>
      </c>
      <c r="B103" s="59" t="s">
        <v>333</v>
      </c>
      <c r="C103" s="59" t="s">
        <v>334</v>
      </c>
      <c r="D103" s="59" t="s">
        <v>335</v>
      </c>
      <c r="E103" s="59" t="s">
        <v>336</v>
      </c>
      <c r="F103" s="60" t="s">
        <v>337</v>
      </c>
      <c r="G103" s="60" t="s">
        <v>10</v>
      </c>
      <c r="H103" s="56"/>
      <c r="I103" s="56"/>
    </row>
    <row r="104" spans="1:10">
      <c r="A104" s="61">
        <v>1</v>
      </c>
      <c r="B104" s="62" t="s">
        <v>348</v>
      </c>
      <c r="C104" s="71"/>
      <c r="D104" s="295" t="s">
        <v>266</v>
      </c>
      <c r="E104" s="61" t="s">
        <v>105</v>
      </c>
      <c r="F104" s="53">
        <v>45269</v>
      </c>
      <c r="G104" s="53">
        <v>3395</v>
      </c>
      <c r="J104" s="72"/>
    </row>
    <row r="105" spans="1:10">
      <c r="A105" s="61">
        <v>2</v>
      </c>
      <c r="B105" s="62" t="s">
        <v>349</v>
      </c>
      <c r="C105" s="71"/>
      <c r="D105" s="295" t="s">
        <v>266</v>
      </c>
      <c r="E105" s="61" t="s">
        <v>105</v>
      </c>
      <c r="F105" s="53">
        <v>33957</v>
      </c>
      <c r="G105" s="53">
        <v>2547</v>
      </c>
      <c r="J105" s="72"/>
    </row>
    <row r="106" spans="1:10">
      <c r="A106" s="61">
        <v>3</v>
      </c>
      <c r="B106" s="62" t="s">
        <v>349</v>
      </c>
      <c r="C106" s="71"/>
      <c r="D106" s="295" t="s">
        <v>266</v>
      </c>
      <c r="E106" s="61" t="s">
        <v>105</v>
      </c>
      <c r="F106" s="53">
        <v>150</v>
      </c>
      <c r="G106" s="53">
        <v>11</v>
      </c>
      <c r="J106" s="72"/>
    </row>
    <row r="107" spans="1:10">
      <c r="A107" s="61">
        <v>4</v>
      </c>
      <c r="B107" s="62" t="s">
        <v>349</v>
      </c>
      <c r="C107" s="71"/>
      <c r="D107" s="75" t="s">
        <v>266</v>
      </c>
      <c r="E107" s="61" t="s">
        <v>105</v>
      </c>
      <c r="F107" s="53">
        <v>3000</v>
      </c>
      <c r="G107" s="53">
        <v>225</v>
      </c>
      <c r="J107" s="72"/>
    </row>
    <row r="108" spans="1:10">
      <c r="A108" s="61">
        <v>5</v>
      </c>
      <c r="B108" s="62" t="s">
        <v>348</v>
      </c>
      <c r="C108" s="71"/>
      <c r="D108" s="75" t="s">
        <v>266</v>
      </c>
      <c r="E108" s="61" t="s">
        <v>105</v>
      </c>
      <c r="F108" s="53">
        <v>930</v>
      </c>
      <c r="G108" s="53">
        <v>70</v>
      </c>
      <c r="J108" s="72"/>
    </row>
    <row r="109" spans="1:10">
      <c r="A109" s="61">
        <v>6</v>
      </c>
      <c r="B109" s="62" t="s">
        <v>348</v>
      </c>
      <c r="C109" s="71"/>
      <c r="D109" s="75" t="s">
        <v>266</v>
      </c>
      <c r="E109" s="61" t="s">
        <v>105</v>
      </c>
      <c r="F109" s="53">
        <v>11926</v>
      </c>
      <c r="G109" s="53">
        <v>894</v>
      </c>
      <c r="J109" s="72"/>
    </row>
    <row r="110" spans="1:10">
      <c r="A110" s="61">
        <v>7</v>
      </c>
      <c r="B110" s="62" t="s">
        <v>349</v>
      </c>
      <c r="C110" s="71"/>
      <c r="D110" s="75" t="s">
        <v>266</v>
      </c>
      <c r="E110" s="61" t="s">
        <v>105</v>
      </c>
      <c r="F110" s="53">
        <v>7625</v>
      </c>
      <c r="G110" s="53">
        <v>572</v>
      </c>
      <c r="J110" s="72"/>
    </row>
    <row r="111" spans="1:10">
      <c r="A111" s="61">
        <v>8</v>
      </c>
      <c r="B111" s="62" t="s">
        <v>349</v>
      </c>
      <c r="C111" s="71"/>
      <c r="D111" s="75" t="s">
        <v>266</v>
      </c>
      <c r="E111" s="61" t="s">
        <v>105</v>
      </c>
      <c r="F111" s="53">
        <v>39315</v>
      </c>
      <c r="G111" s="53">
        <v>2949</v>
      </c>
      <c r="J111" s="72"/>
    </row>
    <row r="112" spans="1:10">
      <c r="A112" s="61">
        <v>9</v>
      </c>
      <c r="B112" s="62" t="s">
        <v>348</v>
      </c>
      <c r="C112" s="71"/>
      <c r="D112" s="75" t="s">
        <v>266</v>
      </c>
      <c r="E112" s="61" t="s">
        <v>105</v>
      </c>
      <c r="F112" s="53">
        <v>26407</v>
      </c>
      <c r="G112" s="53">
        <v>1981</v>
      </c>
      <c r="J112" s="72"/>
    </row>
    <row r="113" spans="1:10">
      <c r="A113" s="61" t="s">
        <v>350</v>
      </c>
      <c r="B113" s="66" t="s">
        <v>343</v>
      </c>
      <c r="C113" s="66"/>
      <c r="D113" s="66"/>
      <c r="E113" s="66"/>
      <c r="F113" s="67">
        <f>SUM(F104:F112)</f>
        <v>168579</v>
      </c>
      <c r="G113" s="67">
        <f>SUM(G104:G112)</f>
        <v>12644</v>
      </c>
    </row>
    <row r="114" spans="1:10">
      <c r="A114" s="75"/>
      <c r="B114" s="75"/>
      <c r="C114" s="75"/>
      <c r="D114" s="75"/>
      <c r="E114" s="75"/>
      <c r="F114" s="76"/>
      <c r="G114" s="73"/>
    </row>
    <row r="115" spans="1:10">
      <c r="A115" s="77" t="s">
        <v>351</v>
      </c>
      <c r="B115" s="75"/>
      <c r="C115" s="75"/>
      <c r="D115" s="75"/>
      <c r="E115" s="75"/>
      <c r="F115" s="76"/>
      <c r="G115" s="73"/>
    </row>
    <row r="116" spans="1:10" s="51" customFormat="1">
      <c r="A116" s="59" t="s">
        <v>332</v>
      </c>
      <c r="B116" s="59" t="s">
        <v>333</v>
      </c>
      <c r="C116" s="59" t="s">
        <v>334</v>
      </c>
      <c r="D116" s="59" t="s">
        <v>335</v>
      </c>
      <c r="E116" s="59" t="s">
        <v>336</v>
      </c>
      <c r="F116" s="60" t="s">
        <v>337</v>
      </c>
      <c r="G116" s="60" t="s">
        <v>10</v>
      </c>
      <c r="H116" s="56"/>
      <c r="I116" s="56"/>
    </row>
    <row r="117" spans="1:10">
      <c r="A117" s="75">
        <v>1</v>
      </c>
      <c r="B117" s="62" t="s">
        <v>352</v>
      </c>
      <c r="C117" s="75"/>
      <c r="D117" s="78">
        <v>3.7499999999999999E-2</v>
      </c>
      <c r="E117" s="75" t="s">
        <v>223</v>
      </c>
      <c r="F117" s="53">
        <v>649</v>
      </c>
      <c r="G117" s="53">
        <v>24</v>
      </c>
      <c r="J117" s="72"/>
    </row>
    <row r="118" spans="1:10">
      <c r="A118" s="75">
        <v>2</v>
      </c>
      <c r="B118" s="62" t="s">
        <v>353</v>
      </c>
      <c r="C118" s="75"/>
      <c r="D118" s="78">
        <v>3.7499999999999999E-2</v>
      </c>
      <c r="E118" s="75" t="s">
        <v>223</v>
      </c>
      <c r="F118" s="53">
        <v>1003</v>
      </c>
      <c r="G118" s="53">
        <v>37</v>
      </c>
      <c r="J118" s="72"/>
    </row>
    <row r="119" spans="1:10">
      <c r="A119" s="75">
        <v>3</v>
      </c>
      <c r="B119" s="62" t="s">
        <v>354</v>
      </c>
      <c r="C119" s="75"/>
      <c r="D119" s="78">
        <v>3.7499999999999999E-2</v>
      </c>
      <c r="E119" s="75" t="s">
        <v>223</v>
      </c>
      <c r="F119" s="53">
        <v>649</v>
      </c>
      <c r="G119" s="53">
        <v>24</v>
      </c>
      <c r="J119" s="72"/>
    </row>
    <row r="120" spans="1:10">
      <c r="A120" s="75">
        <v>4</v>
      </c>
      <c r="B120" s="62" t="s">
        <v>355</v>
      </c>
      <c r="C120" s="75"/>
      <c r="D120" s="78">
        <v>3.7499999999999999E-2</v>
      </c>
      <c r="E120" s="75" t="s">
        <v>223</v>
      </c>
      <c r="F120" s="53">
        <v>649</v>
      </c>
      <c r="G120" s="53">
        <v>24</v>
      </c>
      <c r="J120" s="72"/>
    </row>
    <row r="121" spans="1:10">
      <c r="A121" s="75"/>
      <c r="B121" s="79" t="s">
        <v>356</v>
      </c>
      <c r="C121" s="79"/>
      <c r="D121" s="79"/>
      <c r="E121" s="79"/>
      <c r="F121" s="80">
        <f>SUM(F117:F120)</f>
        <v>2950</v>
      </c>
      <c r="G121" s="80">
        <f>SUM(G117:G120)</f>
        <v>109</v>
      </c>
      <c r="J121" s="76"/>
    </row>
    <row r="122" spans="1:10">
      <c r="A122" s="75"/>
      <c r="B122" s="75"/>
      <c r="C122" s="75"/>
      <c r="D122" s="78"/>
      <c r="E122" s="75"/>
      <c r="F122" s="76"/>
      <c r="G122" s="73"/>
    </row>
    <row r="123" spans="1:10">
      <c r="A123" s="75"/>
      <c r="B123" s="75"/>
      <c r="C123" s="75"/>
      <c r="D123" s="78"/>
      <c r="E123" s="75"/>
      <c r="F123" s="76"/>
      <c r="G123" s="73"/>
    </row>
    <row r="124" spans="1:10">
      <c r="A124" s="75"/>
      <c r="B124" s="81" t="s">
        <v>329</v>
      </c>
      <c r="C124" s="81"/>
      <c r="D124" s="81"/>
      <c r="E124" s="81"/>
      <c r="F124" s="82">
        <f>F25+F100+F113+F121</f>
        <v>2128575.2800000003</v>
      </c>
      <c r="G124" s="83">
        <f>G25+G100+G113+G121</f>
        <v>37221</v>
      </c>
    </row>
    <row r="125" spans="1:10">
      <c r="A125" s="75"/>
      <c r="B125" s="75"/>
      <c r="C125" s="75"/>
      <c r="D125" s="75"/>
      <c r="E125" s="75"/>
      <c r="F125" s="76"/>
      <c r="G125" s="73"/>
    </row>
  </sheetData>
  <printOptions gridLines="1"/>
  <pageMargins left="0.70866141732283505" right="0.70866141732283505" top="0.6" bottom="0.61" header="0.31496062992126" footer="0.31496062992126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158"/>
  <sheetViews>
    <sheetView view="pageBreakPreview" zoomScaleNormal="100" workbookViewId="0">
      <selection activeCell="E157" sqref="E157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3" customWidth="1"/>
    <col min="7" max="7" width="10.140625" style="4" customWidth="1"/>
    <col min="8" max="8" width="9.28515625" style="3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0">
      <c r="A1" s="1" t="s">
        <v>357</v>
      </c>
      <c r="B1" s="6" t="s">
        <v>330</v>
      </c>
      <c r="C1" s="6"/>
      <c r="D1" s="6"/>
      <c r="E1" s="6"/>
      <c r="F1" s="7"/>
      <c r="G1" s="8"/>
    </row>
    <row r="2" spans="1:10">
      <c r="A2" s="1" t="s">
        <v>358</v>
      </c>
      <c r="B2" s="6" t="s">
        <v>359</v>
      </c>
      <c r="C2" s="6"/>
      <c r="D2" s="6"/>
      <c r="E2" s="6"/>
      <c r="F2" s="1"/>
      <c r="G2" s="1"/>
    </row>
    <row r="3" spans="1:10">
      <c r="A3" s="6" t="s">
        <v>360</v>
      </c>
      <c r="B3" s="6" t="s">
        <v>361</v>
      </c>
      <c r="C3" s="6"/>
      <c r="D3" s="6"/>
      <c r="E3" s="6"/>
      <c r="F3" s="7" t="s">
        <v>362</v>
      </c>
      <c r="G3" s="8" t="s">
        <v>363</v>
      </c>
    </row>
    <row r="4" spans="1:10">
      <c r="A4" s="6"/>
      <c r="B4" s="6"/>
      <c r="C4" s="6"/>
      <c r="D4" s="6"/>
      <c r="E4" s="6"/>
      <c r="F4" s="7"/>
      <c r="G4" s="8"/>
    </row>
    <row r="5" spans="1:10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0" t="s">
        <v>337</v>
      </c>
      <c r="G5" s="11" t="s">
        <v>10</v>
      </c>
    </row>
    <row r="6" spans="1:10">
      <c r="A6" s="12">
        <v>1</v>
      </c>
      <c r="B6" s="13" t="s">
        <v>256</v>
      </c>
      <c r="C6" s="14"/>
      <c r="D6" s="296" t="s">
        <v>191</v>
      </c>
      <c r="E6" s="9" t="s">
        <v>364</v>
      </c>
      <c r="F6" s="3">
        <v>3260</v>
      </c>
      <c r="G6" s="16">
        <v>49</v>
      </c>
      <c r="I6" s="5">
        <f>F6*1.5%</f>
        <v>48.9</v>
      </c>
      <c r="J6" s="27">
        <f>G6-I6</f>
        <v>0.10000000000000142</v>
      </c>
    </row>
    <row r="7" spans="1:10">
      <c r="A7" s="12">
        <v>2</v>
      </c>
      <c r="B7" s="13" t="s">
        <v>55</v>
      </c>
      <c r="C7" s="14"/>
      <c r="D7" s="296" t="s">
        <v>191</v>
      </c>
      <c r="E7" s="9" t="s">
        <v>76</v>
      </c>
      <c r="F7" s="3">
        <v>79930</v>
      </c>
      <c r="G7" s="16">
        <v>1199</v>
      </c>
      <c r="I7" s="5">
        <f t="shared" ref="I7:I27" si="0">F7*1.5%</f>
        <v>1198.95</v>
      </c>
      <c r="J7" s="27">
        <f t="shared" ref="J7:J26" si="1">G7-I7</f>
        <v>4.9999999999954525E-2</v>
      </c>
    </row>
    <row r="8" spans="1:10">
      <c r="A8" s="12">
        <v>4</v>
      </c>
      <c r="B8" s="13" t="s">
        <v>56</v>
      </c>
      <c r="C8" s="14"/>
      <c r="D8" s="296" t="s">
        <v>191</v>
      </c>
      <c r="E8" s="9" t="s">
        <v>76</v>
      </c>
      <c r="F8" s="3">
        <v>2080</v>
      </c>
      <c r="G8" s="16">
        <v>35</v>
      </c>
      <c r="I8" s="5">
        <f t="shared" si="0"/>
        <v>31.2</v>
      </c>
      <c r="J8" s="27">
        <f t="shared" si="1"/>
        <v>3.8000000000000007</v>
      </c>
    </row>
    <row r="9" spans="1:10">
      <c r="A9" s="12">
        <v>5</v>
      </c>
      <c r="B9" s="13" t="s">
        <v>365</v>
      </c>
      <c r="C9" s="14"/>
      <c r="D9" s="296" t="s">
        <v>191</v>
      </c>
      <c r="E9" s="9" t="s">
        <v>76</v>
      </c>
      <c r="F9" s="3">
        <v>2363</v>
      </c>
      <c r="G9" s="16">
        <v>35</v>
      </c>
      <c r="I9" s="5">
        <f t="shared" si="0"/>
        <v>35.445</v>
      </c>
      <c r="J9" s="27">
        <f t="shared" si="1"/>
        <v>-0.44500000000000028</v>
      </c>
    </row>
    <row r="10" spans="1:10">
      <c r="A10" s="12">
        <v>6</v>
      </c>
      <c r="B10" s="13" t="s">
        <v>56</v>
      </c>
      <c r="C10" s="14"/>
      <c r="D10" s="296" t="s">
        <v>191</v>
      </c>
      <c r="E10" s="9" t="s">
        <v>76</v>
      </c>
      <c r="F10" s="3">
        <v>2080</v>
      </c>
      <c r="G10" s="16">
        <v>35</v>
      </c>
      <c r="I10" s="5">
        <f t="shared" si="0"/>
        <v>31.2</v>
      </c>
      <c r="J10" s="27">
        <f t="shared" si="1"/>
        <v>3.8000000000000007</v>
      </c>
    </row>
    <row r="11" spans="1:10">
      <c r="A11" s="12">
        <v>7</v>
      </c>
      <c r="B11" s="13" t="s">
        <v>366</v>
      </c>
      <c r="C11" s="14"/>
      <c r="D11" s="296" t="s">
        <v>191</v>
      </c>
      <c r="E11" s="9" t="s">
        <v>76</v>
      </c>
      <c r="F11" s="3">
        <v>22468</v>
      </c>
      <c r="G11" s="16">
        <v>337</v>
      </c>
      <c r="I11" s="5">
        <f t="shared" si="0"/>
        <v>337.02</v>
      </c>
      <c r="J11" s="27">
        <f t="shared" si="1"/>
        <v>-1.999999999998181E-2</v>
      </c>
    </row>
    <row r="12" spans="1:10">
      <c r="A12" s="12">
        <v>8</v>
      </c>
      <c r="B12" s="13" t="s">
        <v>367</v>
      </c>
      <c r="C12" s="14"/>
      <c r="D12" s="296" t="s">
        <v>191</v>
      </c>
      <c r="E12" s="9" t="s">
        <v>76</v>
      </c>
      <c r="F12" s="3">
        <v>11219</v>
      </c>
      <c r="G12" s="16">
        <v>168</v>
      </c>
      <c r="I12" s="5">
        <f t="shared" si="0"/>
        <v>168.285</v>
      </c>
      <c r="J12" s="27">
        <f t="shared" si="1"/>
        <v>-0.28499999999999659</v>
      </c>
    </row>
    <row r="13" spans="1:10">
      <c r="A13" s="12">
        <v>9</v>
      </c>
      <c r="B13" s="13" t="s">
        <v>55</v>
      </c>
      <c r="C13" s="14"/>
      <c r="D13" s="15" t="s">
        <v>191</v>
      </c>
      <c r="E13" s="9" t="s">
        <v>76</v>
      </c>
      <c r="F13" s="3">
        <v>600000</v>
      </c>
      <c r="G13" s="16">
        <v>9000</v>
      </c>
      <c r="I13" s="5">
        <f t="shared" si="0"/>
        <v>9000</v>
      </c>
      <c r="J13" s="27">
        <f t="shared" si="1"/>
        <v>0</v>
      </c>
    </row>
    <row r="14" spans="1:10">
      <c r="A14" s="12">
        <v>10</v>
      </c>
      <c r="B14" s="13" t="s">
        <v>55</v>
      </c>
      <c r="C14" s="14"/>
      <c r="D14" s="15" t="s">
        <v>191</v>
      </c>
      <c r="E14" s="9" t="s">
        <v>76</v>
      </c>
      <c r="F14" s="3">
        <v>195000</v>
      </c>
      <c r="G14" s="16">
        <v>2925</v>
      </c>
      <c r="I14" s="5">
        <f t="shared" si="0"/>
        <v>2925</v>
      </c>
      <c r="J14" s="27">
        <f t="shared" si="1"/>
        <v>0</v>
      </c>
    </row>
    <row r="15" spans="1:10">
      <c r="A15" s="12">
        <v>11</v>
      </c>
      <c r="B15" s="13" t="s">
        <v>56</v>
      </c>
      <c r="C15" s="14"/>
      <c r="D15" s="15" t="s">
        <v>191</v>
      </c>
      <c r="E15" s="9" t="s">
        <v>76</v>
      </c>
      <c r="F15" s="3">
        <v>2080</v>
      </c>
      <c r="G15" s="16">
        <v>35</v>
      </c>
      <c r="I15" s="5">
        <f t="shared" si="0"/>
        <v>31.2</v>
      </c>
      <c r="J15" s="27">
        <f t="shared" si="1"/>
        <v>3.8000000000000007</v>
      </c>
    </row>
    <row r="16" spans="1:10">
      <c r="A16" s="12">
        <v>12</v>
      </c>
      <c r="B16" s="13" t="s">
        <v>22</v>
      </c>
      <c r="C16" s="14"/>
      <c r="D16" s="15" t="s">
        <v>191</v>
      </c>
      <c r="E16" s="9" t="s">
        <v>76</v>
      </c>
      <c r="F16" s="3">
        <v>2</v>
      </c>
      <c r="G16" s="16">
        <v>2</v>
      </c>
      <c r="I16" s="5">
        <f t="shared" si="0"/>
        <v>0.03</v>
      </c>
      <c r="J16" s="27">
        <f t="shared" si="1"/>
        <v>1.97</v>
      </c>
    </row>
    <row r="17" spans="1:12">
      <c r="A17" s="12">
        <v>13</v>
      </c>
      <c r="B17" s="13" t="s">
        <v>154</v>
      </c>
      <c r="C17" s="14"/>
      <c r="D17" s="15" t="s">
        <v>191</v>
      </c>
      <c r="E17" s="9" t="s">
        <v>76</v>
      </c>
      <c r="F17" s="3">
        <v>52875</v>
      </c>
      <c r="G17" s="16">
        <v>793</v>
      </c>
      <c r="I17" s="5">
        <f t="shared" si="0"/>
        <v>793.125</v>
      </c>
      <c r="J17" s="27">
        <f t="shared" si="1"/>
        <v>-0.125</v>
      </c>
    </row>
    <row r="18" spans="1:12">
      <c r="A18" s="12">
        <v>14</v>
      </c>
      <c r="B18" s="13" t="s">
        <v>55</v>
      </c>
      <c r="C18" s="14"/>
      <c r="D18" s="15" t="s">
        <v>191</v>
      </c>
      <c r="E18" s="9" t="s">
        <v>76</v>
      </c>
      <c r="F18" s="3">
        <v>210000</v>
      </c>
      <c r="G18" s="16">
        <v>3150</v>
      </c>
      <c r="I18" s="5">
        <f t="shared" si="0"/>
        <v>3150</v>
      </c>
      <c r="J18" s="27">
        <f t="shared" si="1"/>
        <v>0</v>
      </c>
    </row>
    <row r="19" spans="1:12">
      <c r="A19" s="12">
        <v>15</v>
      </c>
      <c r="B19" s="13" t="s">
        <v>56</v>
      </c>
      <c r="C19" s="14"/>
      <c r="D19" s="15" t="s">
        <v>191</v>
      </c>
      <c r="E19" s="9" t="s">
        <v>76</v>
      </c>
      <c r="F19" s="3">
        <v>2080</v>
      </c>
      <c r="G19" s="16">
        <v>35</v>
      </c>
      <c r="I19" s="5">
        <f t="shared" si="0"/>
        <v>31.2</v>
      </c>
      <c r="J19" s="27">
        <f t="shared" si="1"/>
        <v>3.8000000000000007</v>
      </c>
    </row>
    <row r="20" spans="1:12">
      <c r="A20" s="12">
        <v>16</v>
      </c>
      <c r="B20" s="13" t="s">
        <v>154</v>
      </c>
      <c r="C20" s="14"/>
      <c r="D20" s="15" t="s">
        <v>191</v>
      </c>
      <c r="E20" s="9" t="s">
        <v>76</v>
      </c>
      <c r="F20" s="3">
        <v>25400</v>
      </c>
      <c r="G20" s="16">
        <v>381</v>
      </c>
      <c r="I20" s="5">
        <f t="shared" si="0"/>
        <v>381</v>
      </c>
      <c r="J20" s="27">
        <f t="shared" si="1"/>
        <v>0</v>
      </c>
    </row>
    <row r="21" spans="1:12">
      <c r="A21" s="12">
        <v>17</v>
      </c>
      <c r="B21" s="13" t="s">
        <v>24</v>
      </c>
      <c r="C21" s="14"/>
      <c r="D21" s="15" t="s">
        <v>191</v>
      </c>
      <c r="E21" s="9" t="s">
        <v>76</v>
      </c>
      <c r="F21" s="3">
        <v>520</v>
      </c>
      <c r="G21" s="16">
        <v>4</v>
      </c>
      <c r="I21" s="5">
        <f t="shared" si="0"/>
        <v>7.8</v>
      </c>
      <c r="J21" s="27">
        <f t="shared" si="1"/>
        <v>-3.8</v>
      </c>
    </row>
    <row r="22" spans="1:12">
      <c r="A22" s="12">
        <v>18</v>
      </c>
      <c r="B22" s="13" t="s">
        <v>56</v>
      </c>
      <c r="C22" s="14"/>
      <c r="D22" s="15" t="s">
        <v>191</v>
      </c>
      <c r="E22" s="9" t="s">
        <v>76</v>
      </c>
      <c r="F22" s="3">
        <v>2080</v>
      </c>
      <c r="G22" s="16">
        <v>35</v>
      </c>
      <c r="I22" s="5">
        <f t="shared" si="0"/>
        <v>31.2</v>
      </c>
      <c r="J22" s="27">
        <f t="shared" si="1"/>
        <v>3.8000000000000007</v>
      </c>
    </row>
    <row r="23" spans="1:12">
      <c r="A23" s="12">
        <v>19</v>
      </c>
      <c r="B23" s="13" t="s">
        <v>256</v>
      </c>
      <c r="C23" s="14"/>
      <c r="D23" s="15" t="s">
        <v>191</v>
      </c>
      <c r="E23" s="9" t="s">
        <v>76</v>
      </c>
      <c r="F23" s="3">
        <v>9664</v>
      </c>
      <c r="G23" s="16">
        <v>145</v>
      </c>
      <c r="I23" s="5">
        <f t="shared" si="0"/>
        <v>144.96</v>
      </c>
      <c r="J23" s="27">
        <f t="shared" si="1"/>
        <v>3.9999999999992042E-2</v>
      </c>
    </row>
    <row r="24" spans="1:12">
      <c r="A24" s="12">
        <v>20</v>
      </c>
      <c r="B24" s="13" t="s">
        <v>55</v>
      </c>
      <c r="C24" s="14"/>
      <c r="D24" s="15" t="s">
        <v>191</v>
      </c>
      <c r="E24" s="9" t="s">
        <v>76</v>
      </c>
      <c r="F24" s="3">
        <v>355000</v>
      </c>
      <c r="G24" s="16">
        <v>5325</v>
      </c>
      <c r="I24" s="5">
        <f t="shared" si="0"/>
        <v>5325</v>
      </c>
      <c r="J24" s="27">
        <f t="shared" si="1"/>
        <v>0</v>
      </c>
    </row>
    <row r="25" spans="1:12">
      <c r="A25" s="12">
        <v>21</v>
      </c>
      <c r="B25" s="13" t="s">
        <v>366</v>
      </c>
      <c r="C25" s="14"/>
      <c r="D25" s="15" t="s">
        <v>191</v>
      </c>
      <c r="E25" s="9" t="s">
        <v>76</v>
      </c>
      <c r="F25" s="3">
        <v>22468</v>
      </c>
      <c r="G25" s="16">
        <v>337</v>
      </c>
      <c r="I25" s="5">
        <f t="shared" si="0"/>
        <v>337.02</v>
      </c>
      <c r="J25" s="27">
        <f t="shared" si="1"/>
        <v>-1.999999999998181E-2</v>
      </c>
    </row>
    <row r="26" spans="1:12">
      <c r="A26" s="12">
        <v>22</v>
      </c>
      <c r="B26" s="13" t="s">
        <v>367</v>
      </c>
      <c r="C26" s="14"/>
      <c r="D26" s="15" t="s">
        <v>191</v>
      </c>
      <c r="E26" s="9" t="s">
        <v>76</v>
      </c>
      <c r="F26" s="3">
        <v>11219</v>
      </c>
      <c r="G26" s="16">
        <v>168</v>
      </c>
      <c r="I26" s="5">
        <f t="shared" si="0"/>
        <v>168.285</v>
      </c>
      <c r="J26" s="27">
        <f t="shared" si="1"/>
        <v>-0.28499999999999659</v>
      </c>
    </row>
    <row r="27" spans="1:12">
      <c r="A27" s="12">
        <v>23</v>
      </c>
      <c r="B27" s="13" t="s">
        <v>365</v>
      </c>
      <c r="C27" s="14"/>
      <c r="D27" s="15" t="s">
        <v>191</v>
      </c>
      <c r="E27" s="9" t="s">
        <v>76</v>
      </c>
      <c r="F27" s="3">
        <v>2363</v>
      </c>
      <c r="G27" s="16">
        <v>35</v>
      </c>
      <c r="I27" s="5">
        <f t="shared" si="0"/>
        <v>35.445</v>
      </c>
      <c r="J27" s="27"/>
    </row>
    <row r="28" spans="1:12">
      <c r="A28" s="17"/>
      <c r="B28" s="18" t="s">
        <v>343</v>
      </c>
      <c r="C28" s="18"/>
      <c r="D28" s="18"/>
      <c r="E28" s="18"/>
      <c r="F28" s="19">
        <f>SUM(F6:F27)</f>
        <v>1614151</v>
      </c>
      <c r="G28" s="20">
        <f>SUM(G6:G27)</f>
        <v>24228</v>
      </c>
      <c r="I28" s="28"/>
      <c r="J28" s="28"/>
      <c r="L28" s="29"/>
    </row>
    <row r="29" spans="1:12">
      <c r="A29" s="12"/>
      <c r="B29" s="14"/>
      <c r="C29" s="14"/>
      <c r="D29" s="14"/>
      <c r="E29" s="14"/>
      <c r="F29" s="10"/>
      <c r="I29" s="28"/>
      <c r="J29" s="28"/>
    </row>
    <row r="30" spans="1:12">
      <c r="A30" s="21" t="s">
        <v>368</v>
      </c>
      <c r="B30" s="22" t="s">
        <v>345</v>
      </c>
      <c r="C30" s="14"/>
      <c r="D30" s="14"/>
      <c r="E30" s="14"/>
      <c r="F30" s="10"/>
      <c r="I30" s="28"/>
      <c r="J30" s="28"/>
    </row>
    <row r="31" spans="1:12">
      <c r="A31" s="9" t="s">
        <v>332</v>
      </c>
      <c r="B31" s="9" t="s">
        <v>333</v>
      </c>
      <c r="C31" s="9" t="s">
        <v>334</v>
      </c>
      <c r="D31" s="9" t="s">
        <v>335</v>
      </c>
      <c r="E31" s="9" t="s">
        <v>336</v>
      </c>
      <c r="F31" s="10" t="s">
        <v>337</v>
      </c>
      <c r="G31" s="11" t="s">
        <v>10</v>
      </c>
    </row>
    <row r="32" spans="1:12">
      <c r="A32" s="12">
        <v>1</v>
      </c>
      <c r="B32" s="23" t="s">
        <v>60</v>
      </c>
      <c r="C32" s="12"/>
      <c r="D32" s="296" t="s">
        <v>264</v>
      </c>
      <c r="E32" s="9" t="s">
        <v>76</v>
      </c>
      <c r="F32" s="3">
        <v>1125</v>
      </c>
      <c r="G32" s="24">
        <v>9</v>
      </c>
      <c r="I32" s="5">
        <f>F32*0.75%</f>
        <v>8.4375</v>
      </c>
      <c r="J32" s="30">
        <f>G32-I32</f>
        <v>0.5625</v>
      </c>
    </row>
    <row r="33" spans="1:10">
      <c r="A33" s="12">
        <v>2</v>
      </c>
      <c r="B33" s="23" t="s">
        <v>14</v>
      </c>
      <c r="C33" s="14"/>
      <c r="D33" s="296" t="s">
        <v>264</v>
      </c>
      <c r="E33" s="9" t="s">
        <v>76</v>
      </c>
      <c r="F33" s="3">
        <v>1500</v>
      </c>
      <c r="G33" s="24">
        <v>12</v>
      </c>
      <c r="I33" s="5">
        <f t="shared" ref="I33:I63" si="2">F33*0.75%</f>
        <v>11.25</v>
      </c>
      <c r="J33" s="30">
        <f t="shared" ref="J33:J63" si="3">G33-I33</f>
        <v>0.75</v>
      </c>
    </row>
    <row r="34" spans="1:10">
      <c r="A34" s="12">
        <v>3</v>
      </c>
      <c r="B34" s="23" t="s">
        <v>19</v>
      </c>
      <c r="C34" s="14"/>
      <c r="D34" s="296" t="s">
        <v>264</v>
      </c>
      <c r="E34" s="9" t="s">
        <v>76</v>
      </c>
      <c r="F34" s="3">
        <v>7125</v>
      </c>
      <c r="G34" s="24">
        <v>54</v>
      </c>
      <c r="I34" s="5">
        <f t="shared" si="2"/>
        <v>53.4375</v>
      </c>
      <c r="J34" s="30">
        <f t="shared" si="3"/>
        <v>0.5625</v>
      </c>
    </row>
    <row r="35" spans="1:10">
      <c r="A35" s="12">
        <v>4</v>
      </c>
      <c r="B35" s="23" t="s">
        <v>19</v>
      </c>
      <c r="C35" s="25"/>
      <c r="D35" s="296" t="s">
        <v>264</v>
      </c>
      <c r="E35" s="9" t="s">
        <v>76</v>
      </c>
      <c r="F35" s="3">
        <v>7125</v>
      </c>
      <c r="G35" s="24">
        <v>54</v>
      </c>
      <c r="I35" s="5">
        <f t="shared" si="2"/>
        <v>53.4375</v>
      </c>
      <c r="J35" s="30">
        <f t="shared" si="3"/>
        <v>0.5625</v>
      </c>
    </row>
    <row r="36" spans="1:10">
      <c r="A36" s="12">
        <v>5</v>
      </c>
      <c r="B36" s="23" t="s">
        <v>63</v>
      </c>
      <c r="C36" s="14"/>
      <c r="D36" s="296" t="s">
        <v>264</v>
      </c>
      <c r="E36" s="9" t="s">
        <v>76</v>
      </c>
      <c r="F36" s="3">
        <v>600</v>
      </c>
      <c r="G36" s="24">
        <v>5</v>
      </c>
      <c r="I36" s="5">
        <f t="shared" si="2"/>
        <v>4.5</v>
      </c>
      <c r="J36" s="30">
        <f t="shared" si="3"/>
        <v>0.5</v>
      </c>
    </row>
    <row r="37" spans="1:10">
      <c r="A37" s="12">
        <v>6</v>
      </c>
      <c r="B37" s="23" t="s">
        <v>18</v>
      </c>
      <c r="C37" s="12"/>
      <c r="D37" s="296" t="s">
        <v>264</v>
      </c>
      <c r="E37" s="9" t="s">
        <v>76</v>
      </c>
      <c r="F37" s="3">
        <v>600</v>
      </c>
      <c r="G37" s="24">
        <v>5</v>
      </c>
      <c r="I37" s="5">
        <f t="shared" si="2"/>
        <v>4.5</v>
      </c>
      <c r="J37" s="30">
        <f t="shared" si="3"/>
        <v>0.5</v>
      </c>
    </row>
    <row r="38" spans="1:10">
      <c r="A38" s="12">
        <v>7</v>
      </c>
      <c r="B38" s="23" t="s">
        <v>174</v>
      </c>
      <c r="C38" s="12"/>
      <c r="D38" s="296" t="s">
        <v>264</v>
      </c>
      <c r="E38" s="9" t="s">
        <v>76</v>
      </c>
      <c r="F38" s="3">
        <v>4800</v>
      </c>
      <c r="G38" s="24">
        <v>36</v>
      </c>
      <c r="I38" s="5">
        <f t="shared" si="2"/>
        <v>36</v>
      </c>
      <c r="J38" s="30">
        <f t="shared" si="3"/>
        <v>0</v>
      </c>
    </row>
    <row r="39" spans="1:10">
      <c r="A39" s="12">
        <v>8</v>
      </c>
      <c r="B39" s="23" t="s">
        <v>185</v>
      </c>
      <c r="C39" s="14"/>
      <c r="D39" s="296" t="s">
        <v>264</v>
      </c>
      <c r="E39" s="9" t="s">
        <v>76</v>
      </c>
      <c r="F39" s="3">
        <v>3500</v>
      </c>
      <c r="G39" s="24">
        <v>27</v>
      </c>
      <c r="I39" s="5">
        <f t="shared" si="2"/>
        <v>26.25</v>
      </c>
      <c r="J39" s="30">
        <f t="shared" si="3"/>
        <v>0.75</v>
      </c>
    </row>
    <row r="40" spans="1:10">
      <c r="A40" s="12">
        <v>9</v>
      </c>
      <c r="B40" s="23" t="s">
        <v>12</v>
      </c>
      <c r="C40" s="14"/>
      <c r="D40" s="296" t="s">
        <v>264</v>
      </c>
      <c r="E40" s="9" t="s">
        <v>76</v>
      </c>
      <c r="F40" s="3">
        <v>50000</v>
      </c>
      <c r="G40" s="24">
        <v>375</v>
      </c>
      <c r="I40" s="5">
        <f t="shared" si="2"/>
        <v>375</v>
      </c>
      <c r="J40" s="30">
        <f t="shared" si="3"/>
        <v>0</v>
      </c>
    </row>
    <row r="41" spans="1:10">
      <c r="A41" s="12">
        <v>10</v>
      </c>
      <c r="B41" s="23" t="s">
        <v>22</v>
      </c>
      <c r="C41" s="14"/>
      <c r="D41" s="296" t="s">
        <v>264</v>
      </c>
      <c r="E41" s="9" t="s">
        <v>76</v>
      </c>
      <c r="F41" s="3">
        <v>25000</v>
      </c>
      <c r="G41" s="24">
        <v>188</v>
      </c>
      <c r="I41" s="5">
        <f t="shared" si="2"/>
        <v>187.5</v>
      </c>
      <c r="J41" s="30">
        <f t="shared" si="3"/>
        <v>0.5</v>
      </c>
    </row>
    <row r="42" spans="1:10">
      <c r="A42" s="12">
        <v>11</v>
      </c>
      <c r="B42" s="23" t="s">
        <v>24</v>
      </c>
      <c r="C42" s="14"/>
      <c r="D42" s="296" t="s">
        <v>264</v>
      </c>
      <c r="E42" s="9" t="s">
        <v>76</v>
      </c>
      <c r="F42" s="3">
        <v>40000</v>
      </c>
      <c r="G42" s="24">
        <v>300</v>
      </c>
      <c r="I42" s="5">
        <f t="shared" si="2"/>
        <v>300</v>
      </c>
      <c r="J42" s="30">
        <f t="shared" si="3"/>
        <v>0</v>
      </c>
    </row>
    <row r="43" spans="1:10">
      <c r="A43" s="12">
        <v>12</v>
      </c>
      <c r="B43" s="23" t="s">
        <v>25</v>
      </c>
      <c r="C43" s="14"/>
      <c r="D43" s="296" t="s">
        <v>264</v>
      </c>
      <c r="E43" s="9" t="s">
        <v>76</v>
      </c>
      <c r="F43" s="3">
        <v>25000</v>
      </c>
      <c r="G43" s="24">
        <v>188</v>
      </c>
      <c r="I43" s="5">
        <f t="shared" si="2"/>
        <v>187.5</v>
      </c>
      <c r="J43" s="30">
        <f t="shared" si="3"/>
        <v>0.5</v>
      </c>
    </row>
    <row r="44" spans="1:10">
      <c r="A44" s="12">
        <v>13</v>
      </c>
      <c r="B44" s="23" t="s">
        <v>171</v>
      </c>
      <c r="C44" s="14"/>
      <c r="D44" s="296" t="s">
        <v>264</v>
      </c>
      <c r="E44" s="9" t="s">
        <v>76</v>
      </c>
      <c r="F44" s="3">
        <v>20000</v>
      </c>
      <c r="G44" s="24">
        <v>150</v>
      </c>
      <c r="I44" s="5">
        <f t="shared" si="2"/>
        <v>150</v>
      </c>
      <c r="J44" s="30">
        <f t="shared" si="3"/>
        <v>0</v>
      </c>
    </row>
    <row r="45" spans="1:10">
      <c r="A45" s="12">
        <v>15</v>
      </c>
      <c r="B45" s="23" t="s">
        <v>22</v>
      </c>
      <c r="C45" s="14"/>
      <c r="D45" s="296" t="s">
        <v>264</v>
      </c>
      <c r="E45" s="9" t="s">
        <v>76</v>
      </c>
      <c r="F45" s="3">
        <v>260</v>
      </c>
      <c r="G45" s="24">
        <v>2</v>
      </c>
      <c r="I45" s="5">
        <f t="shared" si="2"/>
        <v>1.95</v>
      </c>
      <c r="J45" s="30">
        <f t="shared" si="3"/>
        <v>5.0000000000000044E-2</v>
      </c>
    </row>
    <row r="46" spans="1:10">
      <c r="A46" s="12">
        <v>16</v>
      </c>
      <c r="B46" s="23" t="s">
        <v>25</v>
      </c>
      <c r="D46" s="296" t="s">
        <v>264</v>
      </c>
      <c r="E46" s="9" t="s">
        <v>76</v>
      </c>
      <c r="F46" s="3">
        <v>130</v>
      </c>
      <c r="G46" s="24">
        <v>1</v>
      </c>
      <c r="I46" s="5">
        <f t="shared" si="2"/>
        <v>0.97499999999999998</v>
      </c>
      <c r="J46" s="30">
        <f t="shared" si="3"/>
        <v>2.5000000000000022E-2</v>
      </c>
    </row>
    <row r="47" spans="1:10">
      <c r="A47" s="12">
        <v>17</v>
      </c>
      <c r="B47" s="23" t="s">
        <v>12</v>
      </c>
      <c r="D47" s="296" t="s">
        <v>264</v>
      </c>
      <c r="E47" s="9" t="s">
        <v>76</v>
      </c>
      <c r="F47" s="3">
        <v>130</v>
      </c>
      <c r="G47" s="24">
        <v>1</v>
      </c>
      <c r="I47" s="5">
        <f t="shared" si="2"/>
        <v>0.97499999999999998</v>
      </c>
      <c r="J47" s="30">
        <f t="shared" si="3"/>
        <v>2.5000000000000022E-2</v>
      </c>
    </row>
    <row r="48" spans="1:10">
      <c r="A48" s="12">
        <v>18</v>
      </c>
      <c r="B48" s="26" t="s">
        <v>171</v>
      </c>
      <c r="D48" s="296" t="s">
        <v>264</v>
      </c>
      <c r="E48" s="9" t="s">
        <v>76</v>
      </c>
      <c r="F48" s="3">
        <v>137</v>
      </c>
      <c r="G48" s="24">
        <v>137</v>
      </c>
      <c r="I48" s="5">
        <f t="shared" si="2"/>
        <v>1.0274999999999999</v>
      </c>
      <c r="J48" s="30">
        <f t="shared" si="3"/>
        <v>135.9725</v>
      </c>
    </row>
    <row r="49" spans="1:10">
      <c r="A49" s="12">
        <v>19</v>
      </c>
      <c r="B49" s="23" t="s">
        <v>24</v>
      </c>
      <c r="D49" s="296" t="s">
        <v>264</v>
      </c>
      <c r="E49" s="9" t="s">
        <v>76</v>
      </c>
      <c r="F49" s="3">
        <v>520</v>
      </c>
      <c r="G49" s="24">
        <v>4</v>
      </c>
      <c r="I49" s="5">
        <f t="shared" si="2"/>
        <v>3.9</v>
      </c>
      <c r="J49" s="30">
        <f t="shared" si="3"/>
        <v>0.10000000000000009</v>
      </c>
    </row>
    <row r="50" spans="1:10">
      <c r="A50" s="12">
        <v>20</v>
      </c>
      <c r="B50" s="23" t="s">
        <v>24</v>
      </c>
      <c r="D50" s="296" t="s">
        <v>264</v>
      </c>
      <c r="E50" s="9" t="s">
        <v>76</v>
      </c>
      <c r="F50" s="3">
        <v>520</v>
      </c>
      <c r="G50" s="24">
        <v>4</v>
      </c>
      <c r="I50" s="5">
        <f t="shared" si="2"/>
        <v>3.9</v>
      </c>
      <c r="J50" s="30">
        <f t="shared" si="3"/>
        <v>0.10000000000000009</v>
      </c>
    </row>
    <row r="51" spans="1:10">
      <c r="A51" s="12">
        <v>21</v>
      </c>
      <c r="B51" s="23" t="s">
        <v>12</v>
      </c>
      <c r="D51" s="296" t="s">
        <v>264</v>
      </c>
      <c r="E51" s="9" t="s">
        <v>76</v>
      </c>
      <c r="F51" s="3">
        <v>130</v>
      </c>
      <c r="G51" s="24">
        <v>1</v>
      </c>
      <c r="I51" s="5">
        <f t="shared" si="2"/>
        <v>0.97499999999999998</v>
      </c>
      <c r="J51" s="30">
        <f t="shared" si="3"/>
        <v>2.5000000000000022E-2</v>
      </c>
    </row>
    <row r="52" spans="1:10">
      <c r="A52" s="12">
        <v>22</v>
      </c>
      <c r="B52" s="23" t="s">
        <v>25</v>
      </c>
      <c r="D52" s="296" t="s">
        <v>264</v>
      </c>
      <c r="E52" s="9" t="s">
        <v>76</v>
      </c>
      <c r="F52" s="3">
        <v>130</v>
      </c>
      <c r="G52" s="24">
        <v>1</v>
      </c>
      <c r="I52" s="5">
        <f t="shared" si="2"/>
        <v>0.97499999999999998</v>
      </c>
      <c r="J52" s="30">
        <f t="shared" si="3"/>
        <v>2.5000000000000022E-2</v>
      </c>
    </row>
    <row r="53" spans="1:10">
      <c r="A53" s="12">
        <v>23</v>
      </c>
      <c r="B53" s="23" t="s">
        <v>22</v>
      </c>
      <c r="D53" s="296" t="s">
        <v>264</v>
      </c>
      <c r="E53" s="9" t="s">
        <v>76</v>
      </c>
      <c r="F53" s="3">
        <v>260</v>
      </c>
      <c r="G53" s="24">
        <v>1</v>
      </c>
      <c r="I53" s="5">
        <f t="shared" si="2"/>
        <v>1.95</v>
      </c>
      <c r="J53" s="30">
        <f t="shared" si="3"/>
        <v>-0.95</v>
      </c>
    </row>
    <row r="54" spans="1:10">
      <c r="A54" s="12">
        <v>24</v>
      </c>
      <c r="B54" s="23" t="s">
        <v>369</v>
      </c>
      <c r="D54" s="296" t="s">
        <v>264</v>
      </c>
      <c r="E54" s="9" t="s">
        <v>76</v>
      </c>
      <c r="F54" s="3">
        <v>29294</v>
      </c>
      <c r="G54" s="24">
        <v>220</v>
      </c>
      <c r="I54" s="5">
        <f t="shared" si="2"/>
        <v>219.70499999999998</v>
      </c>
      <c r="J54" s="30">
        <f t="shared" si="3"/>
        <v>0.29500000000001592</v>
      </c>
    </row>
    <row r="55" spans="1:10">
      <c r="A55" s="12">
        <v>25</v>
      </c>
      <c r="B55" s="23" t="s">
        <v>14</v>
      </c>
      <c r="D55" s="296" t="s">
        <v>264</v>
      </c>
      <c r="E55" s="9" t="s">
        <v>76</v>
      </c>
      <c r="F55" s="3">
        <v>1200</v>
      </c>
      <c r="G55" s="24">
        <v>9</v>
      </c>
      <c r="I55" s="5">
        <f t="shared" si="2"/>
        <v>9</v>
      </c>
      <c r="J55" s="30">
        <f t="shared" si="3"/>
        <v>0</v>
      </c>
    </row>
    <row r="56" spans="1:10">
      <c r="A56" s="12">
        <v>26</v>
      </c>
      <c r="B56" s="23" t="s">
        <v>60</v>
      </c>
      <c r="D56" s="296" t="s">
        <v>264</v>
      </c>
      <c r="E56" s="9" t="s">
        <v>76</v>
      </c>
      <c r="F56" s="3">
        <v>2093</v>
      </c>
      <c r="G56" s="24">
        <v>16</v>
      </c>
      <c r="I56" s="5">
        <f t="shared" si="2"/>
        <v>15.6975</v>
      </c>
      <c r="J56" s="30">
        <f t="shared" si="3"/>
        <v>0.30250000000000021</v>
      </c>
    </row>
    <row r="57" spans="1:10">
      <c r="A57" s="12">
        <v>27</v>
      </c>
      <c r="B57" s="23" t="s">
        <v>19</v>
      </c>
      <c r="D57" s="296" t="s">
        <v>264</v>
      </c>
      <c r="E57" s="9" t="s">
        <v>76</v>
      </c>
      <c r="F57" s="3">
        <v>5100</v>
      </c>
      <c r="G57" s="24">
        <v>39</v>
      </c>
      <c r="I57" s="5">
        <f t="shared" si="2"/>
        <v>38.25</v>
      </c>
      <c r="J57" s="30">
        <f t="shared" si="3"/>
        <v>0.75</v>
      </c>
    </row>
    <row r="58" spans="1:10">
      <c r="A58" s="12">
        <v>28</v>
      </c>
      <c r="B58" s="23" t="s">
        <v>19</v>
      </c>
      <c r="D58" s="296" t="s">
        <v>264</v>
      </c>
      <c r="E58" s="9" t="s">
        <v>76</v>
      </c>
      <c r="F58" s="3">
        <v>6175</v>
      </c>
      <c r="G58" s="24">
        <v>46</v>
      </c>
      <c r="I58" s="5">
        <f t="shared" si="2"/>
        <v>46.3125</v>
      </c>
      <c r="J58" s="30">
        <f t="shared" si="3"/>
        <v>-0.3125</v>
      </c>
    </row>
    <row r="59" spans="1:10">
      <c r="A59" s="12">
        <v>29</v>
      </c>
      <c r="B59" s="23" t="s">
        <v>174</v>
      </c>
      <c r="D59" s="296" t="s">
        <v>264</v>
      </c>
      <c r="E59" s="9" t="s">
        <v>76</v>
      </c>
      <c r="F59" s="3">
        <v>1200</v>
      </c>
      <c r="G59" s="24">
        <v>9</v>
      </c>
      <c r="I59" s="5">
        <f t="shared" si="2"/>
        <v>9</v>
      </c>
      <c r="J59" s="30">
        <f t="shared" si="3"/>
        <v>0</v>
      </c>
    </row>
    <row r="60" spans="1:10">
      <c r="A60" s="12">
        <v>30</v>
      </c>
      <c r="B60" s="23" t="s">
        <v>18</v>
      </c>
      <c r="D60" s="296" t="s">
        <v>264</v>
      </c>
      <c r="E60" s="9" t="s">
        <v>76</v>
      </c>
      <c r="F60" s="3">
        <v>3600</v>
      </c>
      <c r="G60" s="24">
        <v>27</v>
      </c>
      <c r="I60" s="5">
        <f t="shared" si="2"/>
        <v>27</v>
      </c>
      <c r="J60" s="30">
        <f t="shared" si="3"/>
        <v>0</v>
      </c>
    </row>
    <row r="61" spans="1:10">
      <c r="A61" s="12">
        <v>31</v>
      </c>
      <c r="B61" s="23" t="s">
        <v>185</v>
      </c>
      <c r="D61" s="296" t="s">
        <v>264</v>
      </c>
      <c r="E61" s="9" t="s">
        <v>76</v>
      </c>
      <c r="F61" s="3">
        <v>2100</v>
      </c>
      <c r="G61" s="24">
        <v>16</v>
      </c>
      <c r="I61" s="5">
        <f t="shared" si="2"/>
        <v>15.75</v>
      </c>
      <c r="J61" s="30">
        <f t="shared" si="3"/>
        <v>0.25</v>
      </c>
    </row>
    <row r="62" spans="1:10">
      <c r="A62" s="12">
        <v>32</v>
      </c>
      <c r="B62" s="23" t="s">
        <v>22</v>
      </c>
      <c r="D62" s="296" t="s">
        <v>264</v>
      </c>
      <c r="E62" s="9" t="s">
        <v>76</v>
      </c>
      <c r="F62" s="3">
        <v>30000</v>
      </c>
      <c r="G62" s="24">
        <v>225</v>
      </c>
      <c r="I62" s="5">
        <f t="shared" si="2"/>
        <v>225</v>
      </c>
      <c r="J62" s="30">
        <f t="shared" si="3"/>
        <v>0</v>
      </c>
    </row>
    <row r="63" spans="1:10">
      <c r="A63" s="12">
        <v>33</v>
      </c>
      <c r="B63" s="23" t="s">
        <v>25</v>
      </c>
      <c r="D63" s="296" t="s">
        <v>264</v>
      </c>
      <c r="E63" s="9" t="s">
        <v>76</v>
      </c>
      <c r="F63" s="3">
        <v>20000</v>
      </c>
      <c r="G63" s="24">
        <v>150</v>
      </c>
      <c r="I63" s="5">
        <f t="shared" si="2"/>
        <v>150</v>
      </c>
      <c r="J63" s="30">
        <f t="shared" si="3"/>
        <v>0</v>
      </c>
    </row>
    <row r="64" spans="1:10">
      <c r="A64" s="12">
        <v>34</v>
      </c>
      <c r="B64" s="23" t="s">
        <v>24</v>
      </c>
      <c r="D64" s="296" t="s">
        <v>264</v>
      </c>
      <c r="E64" s="9" t="s">
        <v>76</v>
      </c>
      <c r="F64" s="3">
        <v>40000</v>
      </c>
      <c r="G64" s="24">
        <v>300</v>
      </c>
      <c r="I64" s="5">
        <f t="shared" ref="I64:I119" si="4">F64*0.75%</f>
        <v>300</v>
      </c>
      <c r="J64" s="30">
        <f t="shared" ref="J64:J119" si="5">G64-I64</f>
        <v>0</v>
      </c>
    </row>
    <row r="65" spans="1:10">
      <c r="A65" s="12">
        <v>35</v>
      </c>
      <c r="B65" s="23" t="s">
        <v>12</v>
      </c>
      <c r="D65" s="296" t="s">
        <v>264</v>
      </c>
      <c r="E65" s="9" t="s">
        <v>76</v>
      </c>
      <c r="F65" s="3">
        <v>40000</v>
      </c>
      <c r="G65" s="24">
        <v>300</v>
      </c>
      <c r="I65" s="5">
        <f t="shared" si="4"/>
        <v>300</v>
      </c>
      <c r="J65" s="30">
        <f t="shared" si="5"/>
        <v>0</v>
      </c>
    </row>
    <row r="66" spans="1:10">
      <c r="A66" s="12">
        <v>36</v>
      </c>
      <c r="B66" s="23" t="s">
        <v>176</v>
      </c>
      <c r="D66" s="296" t="s">
        <v>264</v>
      </c>
      <c r="E66" s="9" t="s">
        <v>76</v>
      </c>
      <c r="F66" s="3">
        <v>5000</v>
      </c>
      <c r="G66" s="24">
        <v>38</v>
      </c>
      <c r="I66" s="5">
        <f t="shared" si="4"/>
        <v>37.5</v>
      </c>
      <c r="J66" s="30">
        <f t="shared" si="5"/>
        <v>0.5</v>
      </c>
    </row>
    <row r="67" spans="1:10">
      <c r="A67" s="12">
        <v>37</v>
      </c>
      <c r="B67" s="23" t="s">
        <v>13</v>
      </c>
      <c r="D67" s="296" t="s">
        <v>264</v>
      </c>
      <c r="E67" s="9" t="s">
        <v>76</v>
      </c>
      <c r="F67" s="3">
        <v>5000</v>
      </c>
      <c r="G67" s="24">
        <v>38</v>
      </c>
      <c r="I67" s="5">
        <f t="shared" si="4"/>
        <v>37.5</v>
      </c>
      <c r="J67" s="30">
        <f t="shared" si="5"/>
        <v>0.5</v>
      </c>
    </row>
    <row r="68" spans="1:10">
      <c r="A68" s="12">
        <v>38</v>
      </c>
      <c r="B68" s="23" t="s">
        <v>24</v>
      </c>
      <c r="D68" s="296" t="s">
        <v>264</v>
      </c>
      <c r="E68" s="9" t="s">
        <v>76</v>
      </c>
      <c r="F68" s="3">
        <v>20000</v>
      </c>
      <c r="G68" s="24">
        <v>150</v>
      </c>
      <c r="I68" s="5">
        <f t="shared" si="4"/>
        <v>150</v>
      </c>
      <c r="J68" s="30">
        <f t="shared" si="5"/>
        <v>0</v>
      </c>
    </row>
    <row r="69" spans="1:10">
      <c r="A69" s="12">
        <v>39</v>
      </c>
      <c r="B69" s="23" t="s">
        <v>22</v>
      </c>
      <c r="D69" s="296" t="s">
        <v>264</v>
      </c>
      <c r="E69" s="9" t="s">
        <v>76</v>
      </c>
      <c r="F69" s="3">
        <v>10000</v>
      </c>
      <c r="G69" s="24">
        <v>75</v>
      </c>
      <c r="I69" s="5">
        <f t="shared" si="4"/>
        <v>75</v>
      </c>
      <c r="J69" s="30">
        <f t="shared" si="5"/>
        <v>0</v>
      </c>
    </row>
    <row r="70" spans="1:10">
      <c r="A70" s="12">
        <v>40</v>
      </c>
      <c r="B70" s="23" t="s">
        <v>66</v>
      </c>
      <c r="D70" s="296" t="s">
        <v>264</v>
      </c>
      <c r="E70" s="9" t="s">
        <v>76</v>
      </c>
      <c r="F70" s="3">
        <v>5000</v>
      </c>
      <c r="G70" s="24">
        <v>38</v>
      </c>
      <c r="I70" s="5">
        <f t="shared" si="4"/>
        <v>37.5</v>
      </c>
      <c r="J70" s="30">
        <f t="shared" si="5"/>
        <v>0.5</v>
      </c>
    </row>
    <row r="71" spans="1:10">
      <c r="A71" s="12">
        <v>41</v>
      </c>
      <c r="B71" s="23" t="s">
        <v>25</v>
      </c>
      <c r="D71" s="296" t="s">
        <v>264</v>
      </c>
      <c r="E71" s="9" t="s">
        <v>76</v>
      </c>
      <c r="F71" s="3">
        <v>20000</v>
      </c>
      <c r="G71" s="24">
        <v>150</v>
      </c>
      <c r="I71" s="5">
        <f t="shared" si="4"/>
        <v>150</v>
      </c>
      <c r="J71" s="30">
        <f t="shared" si="5"/>
        <v>0</v>
      </c>
    </row>
    <row r="72" spans="1:10">
      <c r="A72" s="12">
        <v>42</v>
      </c>
      <c r="B72" s="23" t="s">
        <v>171</v>
      </c>
      <c r="D72" s="296" t="s">
        <v>264</v>
      </c>
      <c r="E72" s="9" t="s">
        <v>76</v>
      </c>
      <c r="F72" s="3">
        <v>30000</v>
      </c>
      <c r="G72" s="24">
        <v>225</v>
      </c>
      <c r="I72" s="5">
        <f t="shared" si="4"/>
        <v>225</v>
      </c>
      <c r="J72" s="30">
        <f t="shared" si="5"/>
        <v>0</v>
      </c>
    </row>
    <row r="73" spans="1:10">
      <c r="A73" s="12">
        <v>43</v>
      </c>
      <c r="B73" s="23" t="s">
        <v>177</v>
      </c>
      <c r="D73" s="296" t="s">
        <v>264</v>
      </c>
      <c r="E73" s="9" t="s">
        <v>76</v>
      </c>
      <c r="F73" s="3">
        <v>100000</v>
      </c>
      <c r="G73" s="24">
        <v>750</v>
      </c>
      <c r="I73" s="5">
        <f t="shared" si="4"/>
        <v>750</v>
      </c>
      <c r="J73" s="30">
        <f t="shared" si="5"/>
        <v>0</v>
      </c>
    </row>
    <row r="74" spans="1:10">
      <c r="A74" s="12">
        <v>44</v>
      </c>
      <c r="B74" s="23" t="s">
        <v>19</v>
      </c>
      <c r="D74" s="296" t="s">
        <v>264</v>
      </c>
      <c r="E74" s="9" t="s">
        <v>76</v>
      </c>
      <c r="F74" s="3">
        <v>5187</v>
      </c>
      <c r="G74" s="24">
        <v>39</v>
      </c>
      <c r="I74" s="5">
        <f t="shared" si="4"/>
        <v>38.902499999999996</v>
      </c>
      <c r="J74" s="30">
        <f t="shared" si="5"/>
        <v>9.7500000000003695E-2</v>
      </c>
    </row>
    <row r="75" spans="1:10">
      <c r="A75" s="12">
        <v>45</v>
      </c>
      <c r="B75" s="23" t="s">
        <v>19</v>
      </c>
      <c r="D75" s="296" t="s">
        <v>264</v>
      </c>
      <c r="E75" s="9" t="s">
        <v>76</v>
      </c>
      <c r="F75" s="3">
        <v>5900</v>
      </c>
      <c r="G75" s="24">
        <v>44</v>
      </c>
      <c r="I75" s="5">
        <f t="shared" si="4"/>
        <v>44.25</v>
      </c>
      <c r="J75" s="30">
        <f t="shared" si="5"/>
        <v>-0.25</v>
      </c>
    </row>
    <row r="76" spans="1:10">
      <c r="A76" s="12">
        <v>46</v>
      </c>
      <c r="B76" s="23" t="s">
        <v>60</v>
      </c>
      <c r="D76" s="296" t="s">
        <v>264</v>
      </c>
      <c r="E76" s="9" t="s">
        <v>76</v>
      </c>
      <c r="F76" s="3">
        <v>500</v>
      </c>
      <c r="G76" s="24">
        <v>4</v>
      </c>
      <c r="I76" s="5">
        <f t="shared" si="4"/>
        <v>3.75</v>
      </c>
      <c r="J76" s="30">
        <f t="shared" si="5"/>
        <v>0.25</v>
      </c>
    </row>
    <row r="77" spans="1:10">
      <c r="A77" s="12">
        <v>47</v>
      </c>
      <c r="B77" s="23" t="s">
        <v>174</v>
      </c>
      <c r="D77" s="296" t="s">
        <v>264</v>
      </c>
      <c r="E77" s="9" t="s">
        <v>76</v>
      </c>
      <c r="F77" s="3">
        <v>5000</v>
      </c>
      <c r="G77" s="24">
        <v>38</v>
      </c>
      <c r="I77" s="5">
        <f t="shared" si="4"/>
        <v>37.5</v>
      </c>
      <c r="J77" s="30">
        <f t="shared" si="5"/>
        <v>0.5</v>
      </c>
    </row>
    <row r="78" spans="1:10">
      <c r="A78" s="12">
        <v>48</v>
      </c>
      <c r="B78" s="23" t="s">
        <v>18</v>
      </c>
      <c r="D78" s="296" t="s">
        <v>264</v>
      </c>
      <c r="E78" s="9" t="s">
        <v>76</v>
      </c>
      <c r="F78" s="3">
        <v>3000</v>
      </c>
      <c r="G78" s="24">
        <v>23</v>
      </c>
      <c r="I78" s="5">
        <f t="shared" si="4"/>
        <v>22.5</v>
      </c>
      <c r="J78" s="30">
        <f t="shared" si="5"/>
        <v>0.5</v>
      </c>
    </row>
    <row r="79" spans="1:10">
      <c r="A79" s="12">
        <v>49</v>
      </c>
      <c r="B79" s="23" t="s">
        <v>63</v>
      </c>
      <c r="D79" s="296" t="s">
        <v>264</v>
      </c>
      <c r="E79" s="9" t="s">
        <v>76</v>
      </c>
      <c r="F79" s="3">
        <v>2000</v>
      </c>
      <c r="G79" s="24">
        <v>15</v>
      </c>
      <c r="I79" s="5">
        <f t="shared" si="4"/>
        <v>15</v>
      </c>
      <c r="J79" s="30">
        <f t="shared" si="5"/>
        <v>0</v>
      </c>
    </row>
    <row r="80" spans="1:10">
      <c r="A80" s="12">
        <v>50</v>
      </c>
      <c r="B80" s="23" t="s">
        <v>185</v>
      </c>
      <c r="D80" s="296" t="s">
        <v>264</v>
      </c>
      <c r="E80" s="9" t="s">
        <v>76</v>
      </c>
      <c r="F80" s="3">
        <v>2800</v>
      </c>
      <c r="G80" s="24">
        <v>21</v>
      </c>
      <c r="I80" s="5">
        <f t="shared" si="4"/>
        <v>21</v>
      </c>
      <c r="J80" s="30">
        <f t="shared" si="5"/>
        <v>0</v>
      </c>
    </row>
    <row r="81" spans="1:10">
      <c r="A81" s="12">
        <v>51</v>
      </c>
      <c r="B81" s="26" t="s">
        <v>25</v>
      </c>
      <c r="D81" s="296" t="s">
        <v>264</v>
      </c>
      <c r="E81" s="9" t="s">
        <v>76</v>
      </c>
      <c r="F81" s="3">
        <v>62</v>
      </c>
      <c r="G81" s="24">
        <v>62</v>
      </c>
      <c r="I81" s="5">
        <f t="shared" si="4"/>
        <v>0.46499999999999997</v>
      </c>
      <c r="J81" s="30">
        <f t="shared" si="5"/>
        <v>61.534999999999997</v>
      </c>
    </row>
    <row r="82" spans="1:10">
      <c r="A82" s="12">
        <v>52</v>
      </c>
      <c r="B82" s="23" t="s">
        <v>24</v>
      </c>
      <c r="D82" s="296" t="s">
        <v>264</v>
      </c>
      <c r="E82" s="9" t="s">
        <v>76</v>
      </c>
      <c r="F82" s="3">
        <v>520</v>
      </c>
      <c r="G82" s="24">
        <v>4</v>
      </c>
      <c r="I82" s="5">
        <f t="shared" si="4"/>
        <v>3.9</v>
      </c>
      <c r="J82" s="30">
        <f t="shared" si="5"/>
        <v>0.10000000000000009</v>
      </c>
    </row>
    <row r="83" spans="1:10">
      <c r="A83" s="12">
        <v>53</v>
      </c>
      <c r="B83" s="23" t="s">
        <v>12</v>
      </c>
      <c r="D83" s="296" t="s">
        <v>264</v>
      </c>
      <c r="E83" s="9" t="s">
        <v>76</v>
      </c>
      <c r="F83" s="3">
        <v>130</v>
      </c>
      <c r="G83" s="24">
        <v>1</v>
      </c>
      <c r="I83" s="5">
        <f t="shared" si="4"/>
        <v>0.97499999999999998</v>
      </c>
      <c r="J83" s="30">
        <f t="shared" si="5"/>
        <v>2.5000000000000022E-2</v>
      </c>
    </row>
    <row r="84" spans="1:10">
      <c r="A84" s="12">
        <v>54</v>
      </c>
      <c r="B84" s="23" t="s">
        <v>25</v>
      </c>
      <c r="D84" s="296" t="s">
        <v>264</v>
      </c>
      <c r="E84" s="9" t="s">
        <v>76</v>
      </c>
      <c r="F84" s="3">
        <v>260</v>
      </c>
      <c r="G84" s="24">
        <v>2</v>
      </c>
      <c r="I84" s="5">
        <f t="shared" si="4"/>
        <v>1.95</v>
      </c>
      <c r="J84" s="30">
        <f t="shared" si="5"/>
        <v>5.0000000000000044E-2</v>
      </c>
    </row>
    <row r="85" spans="1:10">
      <c r="A85" s="12">
        <v>55</v>
      </c>
      <c r="B85" s="23" t="s">
        <v>171</v>
      </c>
      <c r="D85" s="296" t="s">
        <v>264</v>
      </c>
      <c r="E85" s="9" t="s">
        <v>76</v>
      </c>
      <c r="F85" s="3">
        <v>90000</v>
      </c>
      <c r="G85" s="24">
        <v>675</v>
      </c>
      <c r="I85" s="5">
        <f t="shared" si="4"/>
        <v>675</v>
      </c>
      <c r="J85" s="30">
        <f t="shared" si="5"/>
        <v>0</v>
      </c>
    </row>
    <row r="86" spans="1:10">
      <c r="A86" s="12">
        <v>56</v>
      </c>
      <c r="B86" s="23" t="s">
        <v>22</v>
      </c>
      <c r="D86" s="296" t="s">
        <v>264</v>
      </c>
      <c r="E86" s="9" t="s">
        <v>76</v>
      </c>
      <c r="F86" s="3">
        <v>15000</v>
      </c>
      <c r="G86" s="24">
        <v>113</v>
      </c>
      <c r="I86" s="5">
        <f t="shared" si="4"/>
        <v>112.5</v>
      </c>
      <c r="J86" s="30">
        <f t="shared" si="5"/>
        <v>0.5</v>
      </c>
    </row>
    <row r="87" spans="1:10">
      <c r="A87" s="12">
        <v>57</v>
      </c>
      <c r="B87" s="23" t="s">
        <v>24</v>
      </c>
      <c r="D87" s="296" t="s">
        <v>264</v>
      </c>
      <c r="E87" s="9" t="s">
        <v>76</v>
      </c>
      <c r="F87" s="3">
        <v>45000</v>
      </c>
      <c r="G87" s="24">
        <v>338</v>
      </c>
      <c r="I87" s="5">
        <f t="shared" si="4"/>
        <v>337.5</v>
      </c>
      <c r="J87" s="30">
        <f t="shared" si="5"/>
        <v>0.5</v>
      </c>
    </row>
    <row r="88" spans="1:10">
      <c r="A88" s="12">
        <v>58</v>
      </c>
      <c r="B88" s="23" t="s">
        <v>12</v>
      </c>
      <c r="D88" s="296" t="s">
        <v>264</v>
      </c>
      <c r="E88" s="9" t="s">
        <v>76</v>
      </c>
      <c r="F88" s="3">
        <v>35000</v>
      </c>
      <c r="G88" s="24">
        <v>263</v>
      </c>
      <c r="I88" s="5">
        <f t="shared" si="4"/>
        <v>262.5</v>
      </c>
      <c r="J88" s="30">
        <f t="shared" si="5"/>
        <v>0.5</v>
      </c>
    </row>
    <row r="89" spans="1:10">
      <c r="A89" s="12">
        <v>59</v>
      </c>
      <c r="B89" s="23" t="s">
        <v>18</v>
      </c>
      <c r="D89" s="296" t="s">
        <v>264</v>
      </c>
      <c r="E89" s="9" t="s">
        <v>76</v>
      </c>
      <c r="F89" s="3">
        <v>1200</v>
      </c>
      <c r="G89" s="24">
        <v>9</v>
      </c>
      <c r="I89" s="5">
        <f t="shared" si="4"/>
        <v>9</v>
      </c>
      <c r="J89" s="30">
        <f t="shared" si="5"/>
        <v>0</v>
      </c>
    </row>
    <row r="90" spans="1:10">
      <c r="A90" s="12">
        <v>60</v>
      </c>
      <c r="B90" s="23" t="s">
        <v>19</v>
      </c>
      <c r="D90" s="296" t="s">
        <v>264</v>
      </c>
      <c r="E90" s="9" t="s">
        <v>76</v>
      </c>
      <c r="F90" s="3">
        <v>9325</v>
      </c>
      <c r="G90" s="24">
        <v>70</v>
      </c>
      <c r="I90" s="5">
        <f t="shared" si="4"/>
        <v>69.9375</v>
      </c>
      <c r="J90" s="30">
        <f t="shared" si="5"/>
        <v>6.25E-2</v>
      </c>
    </row>
    <row r="91" spans="1:10">
      <c r="A91" s="12">
        <v>61</v>
      </c>
      <c r="B91" s="23" t="s">
        <v>185</v>
      </c>
      <c r="D91" s="296" t="s">
        <v>264</v>
      </c>
      <c r="E91" s="9" t="s">
        <v>76</v>
      </c>
      <c r="F91" s="3">
        <v>3500</v>
      </c>
      <c r="G91" s="24">
        <v>27</v>
      </c>
      <c r="I91" s="5">
        <f t="shared" si="4"/>
        <v>26.25</v>
      </c>
      <c r="J91" s="30">
        <f t="shared" si="5"/>
        <v>0.75</v>
      </c>
    </row>
    <row r="92" spans="1:10">
      <c r="A92" s="12">
        <v>62</v>
      </c>
      <c r="B92" s="23" t="s">
        <v>174</v>
      </c>
      <c r="D92" s="296" t="s">
        <v>264</v>
      </c>
      <c r="E92" s="9" t="s">
        <v>76</v>
      </c>
      <c r="F92" s="3">
        <v>1800</v>
      </c>
      <c r="G92" s="24">
        <v>14</v>
      </c>
      <c r="I92" s="5">
        <f t="shared" si="4"/>
        <v>13.5</v>
      </c>
      <c r="J92" s="30">
        <f t="shared" si="5"/>
        <v>0.5</v>
      </c>
    </row>
    <row r="93" spans="1:10">
      <c r="A93" s="12">
        <v>63</v>
      </c>
      <c r="B93" s="23" t="s">
        <v>19</v>
      </c>
      <c r="D93" s="296" t="s">
        <v>264</v>
      </c>
      <c r="E93" s="9" t="s">
        <v>76</v>
      </c>
      <c r="F93" s="3">
        <v>6600</v>
      </c>
      <c r="G93" s="24">
        <v>50</v>
      </c>
      <c r="I93" s="5">
        <f t="shared" si="4"/>
        <v>49.5</v>
      </c>
      <c r="J93" s="30">
        <f t="shared" si="5"/>
        <v>0.5</v>
      </c>
    </row>
    <row r="94" spans="1:10">
      <c r="A94" s="12">
        <v>64</v>
      </c>
      <c r="B94" s="23" t="s">
        <v>149</v>
      </c>
      <c r="D94" s="296" t="s">
        <v>264</v>
      </c>
      <c r="E94" s="9" t="s">
        <v>76</v>
      </c>
      <c r="F94" s="3">
        <v>1300</v>
      </c>
      <c r="G94" s="24">
        <v>10</v>
      </c>
      <c r="I94" s="5">
        <f t="shared" si="4"/>
        <v>9.75</v>
      </c>
      <c r="J94" s="30">
        <f t="shared" si="5"/>
        <v>0.25</v>
      </c>
    </row>
    <row r="95" spans="1:10">
      <c r="A95" s="12">
        <v>65</v>
      </c>
      <c r="B95" s="23" t="s">
        <v>14</v>
      </c>
      <c r="D95" s="296" t="s">
        <v>264</v>
      </c>
      <c r="E95" s="9" t="s">
        <v>76</v>
      </c>
      <c r="F95" s="3">
        <v>2000</v>
      </c>
      <c r="G95" s="24">
        <v>15</v>
      </c>
      <c r="I95" s="5">
        <f t="shared" si="4"/>
        <v>15</v>
      </c>
      <c r="J95" s="30">
        <f t="shared" si="5"/>
        <v>0</v>
      </c>
    </row>
    <row r="96" spans="1:10">
      <c r="A96" s="12">
        <v>66</v>
      </c>
      <c r="B96" s="23" t="s">
        <v>63</v>
      </c>
      <c r="D96" s="296" t="s">
        <v>264</v>
      </c>
      <c r="E96" s="9" t="s">
        <v>76</v>
      </c>
      <c r="F96" s="3">
        <v>4000</v>
      </c>
      <c r="G96" s="24">
        <v>30</v>
      </c>
      <c r="I96" s="5">
        <f t="shared" si="4"/>
        <v>30</v>
      </c>
      <c r="J96" s="30">
        <f t="shared" si="5"/>
        <v>0</v>
      </c>
    </row>
    <row r="97" spans="1:10">
      <c r="A97" s="12">
        <v>67</v>
      </c>
      <c r="B97" s="23" t="s">
        <v>370</v>
      </c>
      <c r="D97" s="296" t="s">
        <v>264</v>
      </c>
      <c r="E97" s="9" t="s">
        <v>76</v>
      </c>
      <c r="F97" s="3">
        <v>3500</v>
      </c>
      <c r="G97" s="24">
        <v>26</v>
      </c>
      <c r="I97" s="5">
        <f t="shared" si="4"/>
        <v>26.25</v>
      </c>
      <c r="J97" s="30">
        <f t="shared" si="5"/>
        <v>-0.25</v>
      </c>
    </row>
    <row r="98" spans="1:10">
      <c r="A98" s="12">
        <v>68</v>
      </c>
      <c r="B98" s="26" t="s">
        <v>25</v>
      </c>
      <c r="D98" s="296" t="s">
        <v>264</v>
      </c>
      <c r="E98" s="9" t="s">
        <v>76</v>
      </c>
      <c r="F98" s="3">
        <v>38</v>
      </c>
      <c r="G98" s="24">
        <v>38</v>
      </c>
      <c r="I98" s="5">
        <f t="shared" si="4"/>
        <v>0.28499999999999998</v>
      </c>
      <c r="J98" s="30">
        <f t="shared" si="5"/>
        <v>37.715000000000003</v>
      </c>
    </row>
    <row r="99" spans="1:10">
      <c r="A99" s="12">
        <v>69</v>
      </c>
      <c r="B99" s="23" t="s">
        <v>22</v>
      </c>
      <c r="D99" s="296" t="s">
        <v>264</v>
      </c>
      <c r="E99" s="9" t="s">
        <v>76</v>
      </c>
      <c r="F99" s="3">
        <v>260</v>
      </c>
      <c r="G99" s="24">
        <v>2</v>
      </c>
      <c r="I99" s="5">
        <f t="shared" si="4"/>
        <v>1.95</v>
      </c>
      <c r="J99" s="30">
        <f t="shared" si="5"/>
        <v>5.0000000000000044E-2</v>
      </c>
    </row>
    <row r="100" spans="1:10">
      <c r="A100" s="12">
        <v>70</v>
      </c>
      <c r="B100" s="23" t="s">
        <v>25</v>
      </c>
      <c r="D100" s="296" t="s">
        <v>264</v>
      </c>
      <c r="E100" s="9" t="s">
        <v>76</v>
      </c>
      <c r="F100" s="3">
        <v>130</v>
      </c>
      <c r="G100" s="24">
        <v>1</v>
      </c>
      <c r="I100" s="5">
        <f t="shared" si="4"/>
        <v>0.97499999999999998</v>
      </c>
      <c r="J100" s="30">
        <f t="shared" si="5"/>
        <v>2.5000000000000022E-2</v>
      </c>
    </row>
    <row r="101" spans="1:10">
      <c r="A101" s="12">
        <v>71</v>
      </c>
      <c r="B101" s="23" t="s">
        <v>12</v>
      </c>
      <c r="C101" s="14"/>
      <c r="D101" s="296" t="s">
        <v>264</v>
      </c>
      <c r="E101" s="9" t="s">
        <v>76</v>
      </c>
      <c r="F101" s="31">
        <v>130</v>
      </c>
      <c r="G101" s="24">
        <v>1</v>
      </c>
      <c r="I101" s="28">
        <f t="shared" si="4"/>
        <v>0.97499999999999998</v>
      </c>
      <c r="J101" s="28">
        <f t="shared" si="5"/>
        <v>2.5000000000000022E-2</v>
      </c>
    </row>
    <row r="102" spans="1:10">
      <c r="A102" s="12">
        <v>72</v>
      </c>
      <c r="B102" s="23" t="s">
        <v>24</v>
      </c>
      <c r="C102" s="14"/>
      <c r="D102" s="296" t="s">
        <v>264</v>
      </c>
      <c r="E102" s="9" t="s">
        <v>76</v>
      </c>
      <c r="F102" s="31">
        <v>520</v>
      </c>
      <c r="G102" s="24">
        <v>4</v>
      </c>
      <c r="I102" s="28">
        <f t="shared" si="4"/>
        <v>3.9</v>
      </c>
      <c r="J102" s="28">
        <f t="shared" si="5"/>
        <v>0.10000000000000009</v>
      </c>
    </row>
    <row r="103" spans="1:10">
      <c r="A103" s="12">
        <v>73</v>
      </c>
      <c r="B103" s="23" t="s">
        <v>22</v>
      </c>
      <c r="C103" s="14"/>
      <c r="D103" s="296" t="s">
        <v>264</v>
      </c>
      <c r="E103" s="9" t="s">
        <v>76</v>
      </c>
      <c r="F103" s="31">
        <v>260</v>
      </c>
      <c r="G103" s="24">
        <v>1</v>
      </c>
      <c r="I103" s="28">
        <f t="shared" si="4"/>
        <v>1.95</v>
      </c>
      <c r="J103" s="28">
        <f t="shared" si="5"/>
        <v>-0.95</v>
      </c>
    </row>
    <row r="104" spans="1:10">
      <c r="A104" s="12">
        <v>74</v>
      </c>
      <c r="B104" s="23" t="s">
        <v>12</v>
      </c>
      <c r="C104" s="14"/>
      <c r="D104" s="296" t="s">
        <v>264</v>
      </c>
      <c r="E104" s="9" t="s">
        <v>76</v>
      </c>
      <c r="F104" s="31">
        <v>130</v>
      </c>
      <c r="G104" s="24">
        <v>1</v>
      </c>
      <c r="I104" s="28">
        <f t="shared" si="4"/>
        <v>0.97499999999999998</v>
      </c>
      <c r="J104" s="28">
        <f t="shared" si="5"/>
        <v>2.5000000000000022E-2</v>
      </c>
    </row>
    <row r="105" spans="1:10">
      <c r="A105" s="12">
        <v>75</v>
      </c>
      <c r="B105" s="23" t="s">
        <v>25</v>
      </c>
      <c r="C105" s="14"/>
      <c r="D105" s="296" t="s">
        <v>264</v>
      </c>
      <c r="E105" s="9" t="s">
        <v>76</v>
      </c>
      <c r="F105" s="31">
        <v>130</v>
      </c>
      <c r="G105" s="24">
        <v>1</v>
      </c>
      <c r="I105" s="28">
        <f t="shared" si="4"/>
        <v>0.97499999999999998</v>
      </c>
      <c r="J105" s="28">
        <f t="shared" si="5"/>
        <v>2.5000000000000022E-2</v>
      </c>
    </row>
    <row r="106" spans="1:10">
      <c r="A106" s="12">
        <v>76</v>
      </c>
      <c r="B106" s="23" t="s">
        <v>13</v>
      </c>
      <c r="C106" s="14"/>
      <c r="D106" s="296" t="s">
        <v>264</v>
      </c>
      <c r="E106" s="9" t="s">
        <v>76</v>
      </c>
      <c r="F106" s="31">
        <v>30000</v>
      </c>
      <c r="G106" s="24">
        <v>225</v>
      </c>
      <c r="I106" s="28">
        <f t="shared" si="4"/>
        <v>225</v>
      </c>
      <c r="J106" s="28">
        <f t="shared" si="5"/>
        <v>0</v>
      </c>
    </row>
    <row r="107" spans="1:10">
      <c r="A107" s="12">
        <v>77</v>
      </c>
      <c r="B107" s="23" t="s">
        <v>15</v>
      </c>
      <c r="C107" s="14"/>
      <c r="D107" s="296" t="s">
        <v>264</v>
      </c>
      <c r="E107" s="9" t="s">
        <v>76</v>
      </c>
      <c r="F107" s="31">
        <v>45000</v>
      </c>
      <c r="G107" s="24">
        <v>338</v>
      </c>
      <c r="I107" s="28">
        <f t="shared" si="4"/>
        <v>337.5</v>
      </c>
      <c r="J107" s="28">
        <f t="shared" si="5"/>
        <v>0.5</v>
      </c>
    </row>
    <row r="108" spans="1:10">
      <c r="A108" s="12">
        <v>78</v>
      </c>
      <c r="B108" s="23" t="s">
        <v>24</v>
      </c>
      <c r="C108" s="14"/>
      <c r="D108" s="296" t="s">
        <v>264</v>
      </c>
      <c r="E108" s="9" t="s">
        <v>76</v>
      </c>
      <c r="F108" s="31">
        <v>45000</v>
      </c>
      <c r="G108" s="24">
        <v>338</v>
      </c>
      <c r="I108" s="28">
        <f t="shared" si="4"/>
        <v>337.5</v>
      </c>
      <c r="J108" s="28">
        <f t="shared" si="5"/>
        <v>0.5</v>
      </c>
    </row>
    <row r="109" spans="1:10">
      <c r="A109" s="12">
        <v>79</v>
      </c>
      <c r="B109" s="23" t="s">
        <v>22</v>
      </c>
      <c r="C109" s="14"/>
      <c r="D109" s="296" t="s">
        <v>264</v>
      </c>
      <c r="E109" s="9" t="s">
        <v>76</v>
      </c>
      <c r="F109" s="31">
        <v>25000</v>
      </c>
      <c r="G109" s="24">
        <v>188</v>
      </c>
      <c r="I109" s="28">
        <f t="shared" si="4"/>
        <v>187.5</v>
      </c>
      <c r="J109" s="28">
        <f t="shared" si="5"/>
        <v>0.5</v>
      </c>
    </row>
    <row r="110" spans="1:10">
      <c r="A110" s="12">
        <v>80</v>
      </c>
      <c r="B110" s="23" t="s">
        <v>18</v>
      </c>
      <c r="C110" s="14"/>
      <c r="D110" s="296" t="s">
        <v>264</v>
      </c>
      <c r="E110" s="9" t="s">
        <v>76</v>
      </c>
      <c r="F110" s="31">
        <v>3000</v>
      </c>
      <c r="G110" s="24">
        <v>23</v>
      </c>
      <c r="I110" s="28">
        <f t="shared" si="4"/>
        <v>22.5</v>
      </c>
      <c r="J110" s="28">
        <f t="shared" si="5"/>
        <v>0.5</v>
      </c>
    </row>
    <row r="111" spans="1:10">
      <c r="A111" s="12">
        <v>81</v>
      </c>
      <c r="B111" s="23" t="s">
        <v>174</v>
      </c>
      <c r="C111" s="14"/>
      <c r="D111" s="296" t="s">
        <v>264</v>
      </c>
      <c r="E111" s="9" t="s">
        <v>76</v>
      </c>
      <c r="F111" s="31">
        <v>5000</v>
      </c>
      <c r="G111" s="24">
        <v>38</v>
      </c>
      <c r="I111" s="28">
        <f t="shared" si="4"/>
        <v>37.5</v>
      </c>
      <c r="J111" s="28">
        <f t="shared" si="5"/>
        <v>0.5</v>
      </c>
    </row>
    <row r="112" spans="1:10">
      <c r="A112" s="12">
        <v>82</v>
      </c>
      <c r="B112" s="23" t="s">
        <v>14</v>
      </c>
      <c r="C112" s="14"/>
      <c r="D112" s="296" t="s">
        <v>264</v>
      </c>
      <c r="E112" s="9" t="s">
        <v>76</v>
      </c>
      <c r="F112" s="31">
        <v>3600</v>
      </c>
      <c r="G112" s="24">
        <v>27</v>
      </c>
      <c r="I112" s="28">
        <f t="shared" si="4"/>
        <v>27</v>
      </c>
      <c r="J112" s="28">
        <f t="shared" si="5"/>
        <v>0</v>
      </c>
    </row>
    <row r="113" spans="1:14">
      <c r="A113" s="12">
        <v>83</v>
      </c>
      <c r="B113" s="23" t="s">
        <v>171</v>
      </c>
      <c r="C113" s="14"/>
      <c r="D113" s="296" t="s">
        <v>264</v>
      </c>
      <c r="E113" s="9" t="s">
        <v>76</v>
      </c>
      <c r="F113" s="31">
        <v>30000</v>
      </c>
      <c r="G113" s="24">
        <v>225</v>
      </c>
      <c r="I113" s="28">
        <f t="shared" si="4"/>
        <v>225</v>
      </c>
      <c r="J113" s="28">
        <f t="shared" si="5"/>
        <v>0</v>
      </c>
    </row>
    <row r="114" spans="1:14">
      <c r="A114" s="12">
        <v>84</v>
      </c>
      <c r="B114" s="23" t="s">
        <v>19</v>
      </c>
      <c r="C114" s="14"/>
      <c r="D114" s="296" t="s">
        <v>264</v>
      </c>
      <c r="E114" s="9" t="s">
        <v>76</v>
      </c>
      <c r="F114" s="31">
        <v>8373</v>
      </c>
      <c r="G114" s="24">
        <v>63</v>
      </c>
      <c r="I114" s="28">
        <f t="shared" si="4"/>
        <v>62.797499999999999</v>
      </c>
      <c r="J114" s="28">
        <f t="shared" si="5"/>
        <v>0.20250000000000057</v>
      </c>
    </row>
    <row r="115" spans="1:14">
      <c r="A115" s="12">
        <v>85</v>
      </c>
      <c r="B115" s="23" t="s">
        <v>19</v>
      </c>
      <c r="C115" s="14"/>
      <c r="D115" s="296" t="s">
        <v>264</v>
      </c>
      <c r="E115" s="9" t="s">
        <v>76</v>
      </c>
      <c r="F115" s="31">
        <v>6200</v>
      </c>
      <c r="G115" s="24">
        <v>47</v>
      </c>
      <c r="I115" s="28">
        <f t="shared" si="4"/>
        <v>46.5</v>
      </c>
      <c r="J115" s="28">
        <f t="shared" si="5"/>
        <v>0.5</v>
      </c>
    </row>
    <row r="116" spans="1:14">
      <c r="A116" s="12">
        <v>86</v>
      </c>
      <c r="B116" s="23" t="s">
        <v>60</v>
      </c>
      <c r="C116" s="14"/>
      <c r="D116" s="296" t="s">
        <v>264</v>
      </c>
      <c r="E116" s="9" t="s">
        <v>76</v>
      </c>
      <c r="F116" s="31">
        <v>2262</v>
      </c>
      <c r="G116" s="24">
        <v>17</v>
      </c>
      <c r="I116" s="28">
        <f t="shared" si="4"/>
        <v>16.965</v>
      </c>
      <c r="J116" s="28">
        <f t="shared" si="5"/>
        <v>3.5000000000000142E-2</v>
      </c>
    </row>
    <row r="117" spans="1:14">
      <c r="A117" s="12">
        <v>87</v>
      </c>
      <c r="B117" s="23" t="s">
        <v>185</v>
      </c>
      <c r="C117" s="14"/>
      <c r="D117" s="296" t="s">
        <v>264</v>
      </c>
      <c r="E117" s="9" t="s">
        <v>76</v>
      </c>
      <c r="F117" s="31">
        <v>3500</v>
      </c>
      <c r="G117" s="24">
        <v>26</v>
      </c>
      <c r="I117" s="28">
        <f t="shared" si="4"/>
        <v>26.25</v>
      </c>
      <c r="J117" s="28">
        <f t="shared" si="5"/>
        <v>-0.25</v>
      </c>
    </row>
    <row r="118" spans="1:14">
      <c r="A118" s="12">
        <v>88</v>
      </c>
      <c r="B118" s="23" t="s">
        <v>176</v>
      </c>
      <c r="C118" s="14"/>
      <c r="D118" s="296" t="s">
        <v>264</v>
      </c>
      <c r="E118" s="9" t="s">
        <v>76</v>
      </c>
      <c r="F118" s="31">
        <v>5000</v>
      </c>
      <c r="G118" s="24">
        <v>38</v>
      </c>
      <c r="I118" s="28">
        <f t="shared" si="4"/>
        <v>37.5</v>
      </c>
      <c r="J118" s="28">
        <f t="shared" si="5"/>
        <v>0.5</v>
      </c>
    </row>
    <row r="119" spans="1:14">
      <c r="A119" s="12">
        <v>89</v>
      </c>
      <c r="B119" s="23" t="s">
        <v>369</v>
      </c>
      <c r="C119" s="14"/>
      <c r="D119" s="296" t="s">
        <v>264</v>
      </c>
      <c r="E119" s="9" t="s">
        <v>76</v>
      </c>
      <c r="F119" s="31">
        <v>29294</v>
      </c>
      <c r="G119" s="24">
        <v>220</v>
      </c>
      <c r="I119" s="28">
        <f t="shared" si="4"/>
        <v>219.70499999999998</v>
      </c>
      <c r="J119" s="28">
        <f t="shared" si="5"/>
        <v>0.29500000000001592</v>
      </c>
    </row>
    <row r="120" spans="1:14">
      <c r="A120" s="17"/>
      <c r="B120" s="32" t="s">
        <v>371</v>
      </c>
      <c r="C120" s="18"/>
      <c r="D120" s="33"/>
      <c r="E120" s="34"/>
      <c r="F120" s="35">
        <f>SUM(F32:F119)</f>
        <v>1050765</v>
      </c>
      <c r="G120" s="36">
        <f>SUM(G32:G119)</f>
        <v>8131</v>
      </c>
      <c r="I120" s="28"/>
      <c r="J120" s="28"/>
      <c r="K120" s="29"/>
      <c r="L120" s="29"/>
      <c r="M120" s="29"/>
      <c r="N120" s="29"/>
    </row>
    <row r="121" spans="1:14">
      <c r="A121" s="12"/>
      <c r="B121" s="23"/>
      <c r="C121" s="14"/>
      <c r="D121" s="15"/>
      <c r="E121" s="9"/>
      <c r="F121" s="31"/>
      <c r="G121" s="24"/>
      <c r="I121" s="28"/>
      <c r="J121" s="28"/>
    </row>
    <row r="122" spans="1:14">
      <c r="A122" s="37" t="s">
        <v>372</v>
      </c>
      <c r="B122" s="38"/>
      <c r="C122" s="14"/>
      <c r="D122" s="14"/>
      <c r="E122" s="14"/>
      <c r="F122" s="10"/>
      <c r="G122" s="24"/>
      <c r="I122" s="28"/>
      <c r="J122" s="28"/>
    </row>
    <row r="123" spans="1:14">
      <c r="A123" s="9" t="s">
        <v>332</v>
      </c>
      <c r="B123" s="23" t="s">
        <v>373</v>
      </c>
      <c r="C123" s="9" t="s">
        <v>334</v>
      </c>
      <c r="D123" s="9" t="s">
        <v>335</v>
      </c>
      <c r="E123" s="9" t="s">
        <v>336</v>
      </c>
      <c r="F123" s="10" t="s">
        <v>337</v>
      </c>
      <c r="G123" s="24" t="s">
        <v>10</v>
      </c>
    </row>
    <row r="124" spans="1:14">
      <c r="A124" s="12">
        <v>1</v>
      </c>
      <c r="B124" s="23" t="s">
        <v>374</v>
      </c>
      <c r="C124" s="25"/>
      <c r="D124" s="297" t="s">
        <v>266</v>
      </c>
      <c r="E124" s="12" t="s">
        <v>105</v>
      </c>
      <c r="F124" s="3">
        <v>22500</v>
      </c>
      <c r="G124" s="24">
        <v>1688</v>
      </c>
      <c r="I124" s="5">
        <f>F124*D124</f>
        <v>1687.5</v>
      </c>
      <c r="J124" s="30">
        <f>G124-I124</f>
        <v>0.5</v>
      </c>
    </row>
    <row r="125" spans="1:14">
      <c r="A125" s="12">
        <v>2</v>
      </c>
      <c r="B125" s="23" t="s">
        <v>374</v>
      </c>
      <c r="C125" s="25"/>
      <c r="D125" s="297" t="s">
        <v>266</v>
      </c>
      <c r="E125" s="12" t="s">
        <v>105</v>
      </c>
      <c r="F125" s="3">
        <v>20000</v>
      </c>
      <c r="G125" s="24">
        <v>1500</v>
      </c>
      <c r="I125" s="5">
        <f t="shared" ref="I125:I141" si="6">F125*D125</f>
        <v>1500</v>
      </c>
      <c r="J125" s="30">
        <f t="shared" ref="J125:J141" si="7">G125-I125</f>
        <v>0</v>
      </c>
    </row>
    <row r="126" spans="1:14">
      <c r="A126" s="12">
        <v>3</v>
      </c>
      <c r="B126" s="23" t="s">
        <v>374</v>
      </c>
      <c r="C126" s="25"/>
      <c r="D126" s="297" t="s">
        <v>266</v>
      </c>
      <c r="E126" s="12" t="s">
        <v>105</v>
      </c>
      <c r="F126" s="3">
        <v>30000</v>
      </c>
      <c r="G126" s="24">
        <v>2250</v>
      </c>
      <c r="I126" s="5">
        <f t="shared" si="6"/>
        <v>2250</v>
      </c>
      <c r="J126" s="30">
        <f t="shared" si="7"/>
        <v>0</v>
      </c>
    </row>
    <row r="127" spans="1:14">
      <c r="A127" s="12">
        <v>4</v>
      </c>
      <c r="B127" s="23" t="s">
        <v>375</v>
      </c>
      <c r="C127" s="25"/>
      <c r="D127" s="39" t="s">
        <v>266</v>
      </c>
      <c r="E127" s="12" t="s">
        <v>105</v>
      </c>
      <c r="F127" s="3">
        <v>45269</v>
      </c>
      <c r="G127" s="24">
        <v>3395</v>
      </c>
      <c r="I127" s="5">
        <f t="shared" si="6"/>
        <v>3395.1749999999997</v>
      </c>
      <c r="J127" s="30">
        <f t="shared" si="7"/>
        <v>-0.17499999999972715</v>
      </c>
    </row>
    <row r="128" spans="1:14">
      <c r="A128" s="12">
        <v>5</v>
      </c>
      <c r="B128" s="23" t="s">
        <v>374</v>
      </c>
      <c r="C128" s="25"/>
      <c r="D128" s="39" t="s">
        <v>266</v>
      </c>
      <c r="E128" s="12" t="s">
        <v>105</v>
      </c>
      <c r="F128" s="3">
        <v>10000</v>
      </c>
      <c r="G128" s="24">
        <v>750</v>
      </c>
      <c r="I128" s="5">
        <f t="shared" si="6"/>
        <v>750</v>
      </c>
      <c r="J128" s="30">
        <f t="shared" si="7"/>
        <v>0</v>
      </c>
    </row>
    <row r="129" spans="1:14">
      <c r="A129" s="12">
        <v>6</v>
      </c>
      <c r="B129" s="23" t="s">
        <v>376</v>
      </c>
      <c r="C129" s="25"/>
      <c r="D129" s="39" t="s">
        <v>266</v>
      </c>
      <c r="E129" s="12" t="s">
        <v>105</v>
      </c>
      <c r="F129" s="3">
        <v>100</v>
      </c>
      <c r="G129" s="24">
        <v>8</v>
      </c>
      <c r="I129" s="5">
        <f t="shared" si="6"/>
        <v>7.5</v>
      </c>
      <c r="J129" s="30">
        <f t="shared" si="7"/>
        <v>0.5</v>
      </c>
    </row>
    <row r="130" spans="1:14">
      <c r="A130" s="12">
        <v>7</v>
      </c>
      <c r="B130" s="23" t="s">
        <v>376</v>
      </c>
      <c r="C130" s="25"/>
      <c r="D130" s="39" t="s">
        <v>266</v>
      </c>
      <c r="E130" s="12" t="s">
        <v>105</v>
      </c>
      <c r="F130" s="3">
        <v>4468</v>
      </c>
      <c r="G130" s="24">
        <v>335</v>
      </c>
      <c r="I130" s="5">
        <f t="shared" si="6"/>
        <v>335.09999999999997</v>
      </c>
      <c r="J130" s="30">
        <f t="shared" si="7"/>
        <v>-9.9999999999965894E-2</v>
      </c>
    </row>
    <row r="131" spans="1:14">
      <c r="A131" s="12">
        <v>8</v>
      </c>
      <c r="B131" s="23" t="s">
        <v>376</v>
      </c>
      <c r="C131" s="25"/>
      <c r="D131" s="39" t="s">
        <v>266</v>
      </c>
      <c r="E131" s="12" t="s">
        <v>105</v>
      </c>
      <c r="F131" s="3">
        <v>16005</v>
      </c>
      <c r="G131" s="24">
        <v>1200</v>
      </c>
      <c r="I131" s="5">
        <f t="shared" si="6"/>
        <v>1200.375</v>
      </c>
      <c r="J131" s="30">
        <f t="shared" si="7"/>
        <v>-0.375</v>
      </c>
    </row>
    <row r="132" spans="1:14">
      <c r="A132" s="12">
        <v>9</v>
      </c>
      <c r="B132" s="23" t="s">
        <v>376</v>
      </c>
      <c r="C132" s="25"/>
      <c r="D132" s="39" t="s">
        <v>266</v>
      </c>
      <c r="E132" s="12" t="s">
        <v>105</v>
      </c>
      <c r="F132" s="3">
        <v>5500</v>
      </c>
      <c r="G132" s="24">
        <v>413</v>
      </c>
      <c r="I132" s="5">
        <f t="shared" si="6"/>
        <v>412.5</v>
      </c>
      <c r="J132" s="30">
        <f t="shared" si="7"/>
        <v>0.5</v>
      </c>
    </row>
    <row r="133" spans="1:14">
      <c r="A133" s="12">
        <v>10</v>
      </c>
      <c r="B133" s="23" t="s">
        <v>376</v>
      </c>
      <c r="C133" s="14"/>
      <c r="D133" s="39" t="s">
        <v>266</v>
      </c>
      <c r="E133" s="12" t="s">
        <v>105</v>
      </c>
      <c r="F133" s="40">
        <v>6500</v>
      </c>
      <c r="G133" s="24">
        <v>488</v>
      </c>
      <c r="I133" s="5">
        <f t="shared" si="6"/>
        <v>487.5</v>
      </c>
      <c r="J133" s="30">
        <f t="shared" si="7"/>
        <v>0.5</v>
      </c>
    </row>
    <row r="134" spans="1:14">
      <c r="A134" s="12">
        <v>11</v>
      </c>
      <c r="B134" s="23" t="s">
        <v>377</v>
      </c>
      <c r="C134" s="14"/>
      <c r="D134" s="39" t="s">
        <v>266</v>
      </c>
      <c r="E134" s="12" t="s">
        <v>105</v>
      </c>
      <c r="F134" s="41">
        <v>32488.26</v>
      </c>
      <c r="G134" s="24">
        <v>2437</v>
      </c>
      <c r="I134" s="5">
        <f t="shared" si="6"/>
        <v>2436.6194999999998</v>
      </c>
      <c r="J134" s="30">
        <f t="shared" si="7"/>
        <v>0.380500000000211</v>
      </c>
    </row>
    <row r="135" spans="1:14">
      <c r="A135" s="12">
        <v>12</v>
      </c>
      <c r="B135" s="23" t="s">
        <v>378</v>
      </c>
      <c r="C135" s="14"/>
      <c r="D135" s="39" t="s">
        <v>266</v>
      </c>
      <c r="E135" s="12" t="s">
        <v>105</v>
      </c>
      <c r="F135" s="41">
        <v>46904</v>
      </c>
      <c r="G135" s="24">
        <v>3518</v>
      </c>
      <c r="I135" s="5">
        <f t="shared" si="6"/>
        <v>3517.7999999999997</v>
      </c>
      <c r="J135" s="30">
        <f t="shared" si="7"/>
        <v>0.20000000000027285</v>
      </c>
    </row>
    <row r="136" spans="1:14">
      <c r="A136" s="12">
        <v>13</v>
      </c>
      <c r="B136" s="23" t="s">
        <v>375</v>
      </c>
      <c r="C136" s="14"/>
      <c r="D136" s="39" t="s">
        <v>266</v>
      </c>
      <c r="E136" s="12" t="s">
        <v>105</v>
      </c>
      <c r="F136" s="41">
        <v>45269</v>
      </c>
      <c r="G136" s="24">
        <v>3395</v>
      </c>
      <c r="I136" s="5">
        <f t="shared" si="6"/>
        <v>3395.1749999999997</v>
      </c>
      <c r="J136" s="30">
        <f t="shared" si="7"/>
        <v>-0.17499999999972715</v>
      </c>
    </row>
    <row r="137" spans="1:14">
      <c r="A137" s="12">
        <v>14</v>
      </c>
      <c r="B137" s="23" t="s">
        <v>376</v>
      </c>
      <c r="C137" s="14"/>
      <c r="D137" s="39" t="s">
        <v>266</v>
      </c>
      <c r="E137" s="12" t="s">
        <v>105</v>
      </c>
      <c r="F137" s="41">
        <v>26407</v>
      </c>
      <c r="G137" s="24">
        <v>1981</v>
      </c>
      <c r="I137" s="5">
        <f t="shared" si="6"/>
        <v>1980.5249999999999</v>
      </c>
      <c r="J137" s="30">
        <f t="shared" si="7"/>
        <v>0.47500000000013642</v>
      </c>
      <c r="N137" s="1" t="s">
        <v>350</v>
      </c>
    </row>
    <row r="138" spans="1:14">
      <c r="A138" s="12">
        <v>15</v>
      </c>
      <c r="B138" s="23" t="s">
        <v>376</v>
      </c>
      <c r="C138" s="14"/>
      <c r="D138" s="39" t="s">
        <v>266</v>
      </c>
      <c r="E138" s="12" t="s">
        <v>105</v>
      </c>
      <c r="F138" s="41">
        <v>1912</v>
      </c>
      <c r="G138" s="24">
        <v>143</v>
      </c>
      <c r="I138" s="5">
        <f t="shared" si="6"/>
        <v>143.4</v>
      </c>
      <c r="J138" s="30">
        <f t="shared" si="7"/>
        <v>-0.40000000000000568</v>
      </c>
    </row>
    <row r="139" spans="1:14">
      <c r="A139" s="12">
        <v>16</v>
      </c>
      <c r="B139" s="23" t="s">
        <v>376</v>
      </c>
      <c r="C139" s="14"/>
      <c r="D139" s="39" t="s">
        <v>266</v>
      </c>
      <c r="E139" s="12" t="s">
        <v>105</v>
      </c>
      <c r="F139" s="41">
        <v>2706</v>
      </c>
      <c r="G139" s="24">
        <v>203</v>
      </c>
      <c r="I139" s="5">
        <f t="shared" si="6"/>
        <v>202.95</v>
      </c>
      <c r="J139" s="30">
        <f t="shared" si="7"/>
        <v>5.0000000000011369E-2</v>
      </c>
    </row>
    <row r="140" spans="1:14">
      <c r="A140" s="12">
        <v>17</v>
      </c>
      <c r="B140" s="23" t="s">
        <v>376</v>
      </c>
      <c r="C140" s="14"/>
      <c r="D140" s="39" t="s">
        <v>266</v>
      </c>
      <c r="E140" s="12" t="s">
        <v>105</v>
      </c>
      <c r="F140" s="41">
        <v>23885</v>
      </c>
      <c r="G140" s="24">
        <v>1791</v>
      </c>
      <c r="I140" s="5">
        <f t="shared" si="6"/>
        <v>1791.375</v>
      </c>
      <c r="J140" s="30">
        <f t="shared" si="7"/>
        <v>-0.375</v>
      </c>
    </row>
    <row r="141" spans="1:14">
      <c r="A141" s="12">
        <v>18</v>
      </c>
      <c r="B141" s="23" t="s">
        <v>376</v>
      </c>
      <c r="C141" s="14"/>
      <c r="D141" s="39" t="s">
        <v>266</v>
      </c>
      <c r="E141" s="12" t="s">
        <v>105</v>
      </c>
      <c r="F141" s="41">
        <v>8000</v>
      </c>
      <c r="G141" s="24">
        <v>600</v>
      </c>
      <c r="I141" s="5">
        <f t="shared" si="6"/>
        <v>600</v>
      </c>
      <c r="J141" s="30">
        <f t="shared" si="7"/>
        <v>0</v>
      </c>
    </row>
    <row r="142" spans="1:14">
      <c r="A142" s="17"/>
      <c r="B142" s="32" t="s">
        <v>371</v>
      </c>
      <c r="C142" s="18"/>
      <c r="D142" s="18"/>
      <c r="E142" s="18"/>
      <c r="F142" s="19">
        <f>SUM(F124:F141)</f>
        <v>347913.26</v>
      </c>
      <c r="G142" s="36">
        <f>SUM(G124:G141)</f>
        <v>26095</v>
      </c>
      <c r="L142" s="29">
        <f>F142*D141</f>
        <v>26093.494500000001</v>
      </c>
      <c r="M142" s="29"/>
    </row>
    <row r="143" spans="1:14">
      <c r="A143" s="12"/>
      <c r="B143" s="26"/>
      <c r="C143" s="14"/>
      <c r="D143" s="14"/>
      <c r="E143" s="14"/>
      <c r="F143" s="10"/>
      <c r="G143" s="24"/>
      <c r="L143" s="29"/>
      <c r="M143" s="29"/>
    </row>
    <row r="144" spans="1:14">
      <c r="A144" s="42" t="s">
        <v>379</v>
      </c>
      <c r="B144" s="23"/>
      <c r="C144" s="39"/>
      <c r="D144" s="39"/>
      <c r="E144" s="39"/>
      <c r="F144" s="43"/>
      <c r="G144" s="24"/>
      <c r="L144" s="29"/>
      <c r="M144" s="29"/>
    </row>
    <row r="145" spans="1:17">
      <c r="A145" s="9" t="s">
        <v>332</v>
      </c>
      <c r="B145" s="23" t="s">
        <v>373</v>
      </c>
      <c r="C145" s="9" t="s">
        <v>334</v>
      </c>
      <c r="D145" s="9" t="s">
        <v>335</v>
      </c>
      <c r="E145" s="9" t="s">
        <v>336</v>
      </c>
      <c r="F145" s="10" t="s">
        <v>9</v>
      </c>
      <c r="G145" s="24" t="s">
        <v>380</v>
      </c>
      <c r="L145" s="29"/>
      <c r="M145" s="29"/>
    </row>
    <row r="146" spans="1:17">
      <c r="A146" s="39">
        <v>1</v>
      </c>
      <c r="B146" s="23" t="s">
        <v>324</v>
      </c>
      <c r="C146" s="39"/>
      <c r="D146" s="44">
        <v>7.4999999999999997E-2</v>
      </c>
      <c r="E146" s="39"/>
      <c r="F146" s="3">
        <v>131250</v>
      </c>
      <c r="G146" s="24">
        <v>9844</v>
      </c>
      <c r="L146" s="29"/>
      <c r="M146" s="29"/>
    </row>
    <row r="147" spans="1:17">
      <c r="A147" s="39">
        <v>2</v>
      </c>
      <c r="B147" s="23" t="s">
        <v>381</v>
      </c>
      <c r="C147" s="39"/>
      <c r="D147" s="44">
        <v>7.4999999999999997E-2</v>
      </c>
      <c r="E147" s="39"/>
      <c r="F147" s="3">
        <v>18750</v>
      </c>
      <c r="G147" s="24">
        <v>1406</v>
      </c>
      <c r="L147" s="29"/>
      <c r="M147" s="29"/>
    </row>
    <row r="148" spans="1:17">
      <c r="A148" s="17"/>
      <c r="B148" s="32" t="s">
        <v>371</v>
      </c>
      <c r="C148" s="18"/>
      <c r="D148" s="18"/>
      <c r="E148" s="18"/>
      <c r="F148" s="19">
        <f>SUM(F146:F147)</f>
        <v>150000</v>
      </c>
      <c r="G148" s="36">
        <f>SUM(G146:G147)</f>
        <v>11250</v>
      </c>
      <c r="L148" s="29"/>
      <c r="M148" s="29"/>
    </row>
    <row r="149" spans="1:17">
      <c r="A149" s="12"/>
      <c r="B149" s="23"/>
      <c r="C149" s="14"/>
      <c r="D149" s="14"/>
      <c r="E149" s="14"/>
      <c r="F149" s="10"/>
      <c r="G149" s="45"/>
      <c r="L149" s="29"/>
      <c r="M149" s="29"/>
    </row>
    <row r="150" spans="1:17">
      <c r="A150" s="42" t="s">
        <v>351</v>
      </c>
      <c r="B150" s="38"/>
      <c r="C150" s="39"/>
      <c r="D150" s="39"/>
      <c r="E150" s="39"/>
      <c r="F150" s="43"/>
      <c r="G150" s="24"/>
    </row>
    <row r="151" spans="1:17">
      <c r="A151" s="9" t="s">
        <v>332</v>
      </c>
      <c r="B151" s="23" t="s">
        <v>373</v>
      </c>
      <c r="C151" s="9" t="s">
        <v>334</v>
      </c>
      <c r="D151" s="9" t="s">
        <v>335</v>
      </c>
      <c r="E151" s="9" t="s">
        <v>336</v>
      </c>
      <c r="F151" s="10" t="s">
        <v>9</v>
      </c>
      <c r="G151" s="24" t="s">
        <v>380</v>
      </c>
    </row>
    <row r="152" spans="1:17">
      <c r="A152" s="39">
        <v>1</v>
      </c>
      <c r="B152" s="23" t="s">
        <v>382</v>
      </c>
      <c r="C152" s="39"/>
      <c r="D152" s="44">
        <v>3.7499999999999999E-2</v>
      </c>
      <c r="E152" s="39" t="s">
        <v>223</v>
      </c>
      <c r="F152" s="3">
        <v>6000</v>
      </c>
      <c r="G152" s="24">
        <v>225</v>
      </c>
      <c r="I152" s="5">
        <f>F152*D152</f>
        <v>225</v>
      </c>
      <c r="J152" s="30">
        <f>G152-I152</f>
        <v>0</v>
      </c>
    </row>
    <row r="153" spans="1:17">
      <c r="A153" s="39">
        <v>2</v>
      </c>
      <c r="B153" s="23" t="s">
        <v>382</v>
      </c>
      <c r="C153" s="39"/>
      <c r="D153" s="44">
        <v>3.7499999999999999E-2</v>
      </c>
      <c r="E153" s="39" t="s">
        <v>223</v>
      </c>
      <c r="F153" s="3">
        <v>21741</v>
      </c>
      <c r="G153" s="24">
        <v>815</v>
      </c>
      <c r="I153" s="5">
        <f>F153*D153</f>
        <v>815.28750000000002</v>
      </c>
      <c r="J153" s="5">
        <f>G153-I153</f>
        <v>-0.28750000000002274</v>
      </c>
    </row>
    <row r="154" spans="1:17">
      <c r="A154" s="46"/>
      <c r="B154" s="46" t="s">
        <v>356</v>
      </c>
      <c r="C154" s="46"/>
      <c r="D154" s="46"/>
      <c r="E154" s="46"/>
      <c r="F154" s="47">
        <f>SUM(F152:F153)</f>
        <v>27741</v>
      </c>
      <c r="G154" s="48">
        <f>SUM(G152:G153)</f>
        <v>1040</v>
      </c>
      <c r="J154" s="50"/>
      <c r="L154" s="29">
        <f>F154*D153</f>
        <v>1040.2874999999999</v>
      </c>
      <c r="M154" s="29"/>
    </row>
    <row r="155" spans="1:17">
      <c r="A155" s="39"/>
      <c r="B155" s="39"/>
      <c r="C155" s="39"/>
      <c r="D155" s="44"/>
      <c r="E155" s="39"/>
      <c r="F155" s="43"/>
      <c r="G155" s="11"/>
      <c r="Q155" s="30"/>
    </row>
    <row r="156" spans="1:17">
      <c r="A156" s="39"/>
      <c r="B156" s="46" t="s">
        <v>329</v>
      </c>
      <c r="C156" s="46"/>
      <c r="D156" s="46"/>
      <c r="E156" s="46"/>
      <c r="F156" s="47">
        <f>F28+F120+F142+F148+F154</f>
        <v>3190570.26</v>
      </c>
      <c r="G156" s="49">
        <f>G28+G120+G142+G154+G148</f>
        <v>70744</v>
      </c>
      <c r="Q156" s="29"/>
    </row>
    <row r="157" spans="1:17">
      <c r="A157" s="39"/>
      <c r="B157" s="39"/>
      <c r="C157" s="39"/>
      <c r="D157" s="39"/>
      <c r="E157" s="39"/>
      <c r="F157" s="43"/>
      <c r="G157" s="11"/>
    </row>
    <row r="158" spans="1:17">
      <c r="F158" s="3">
        <f>Q155</f>
        <v>0</v>
      </c>
      <c r="G158" s="4">
        <f>Q156</f>
        <v>0</v>
      </c>
    </row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  <rowBreaks count="1" manualBreakCount="1">
    <brk id="120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5F58-DBA0-4E90-B22D-437D82119DD6}">
  <sheetPr>
    <pageSetUpPr fitToPage="1"/>
  </sheetPr>
  <dimension ref="A1:Q113"/>
  <sheetViews>
    <sheetView view="pageBreakPreview" topLeftCell="A100" zoomScaleNormal="100" workbookViewId="0">
      <selection activeCell="M56" sqref="M56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4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0">
      <c r="A1" s="1" t="s">
        <v>357</v>
      </c>
      <c r="B1" s="6" t="s">
        <v>330</v>
      </c>
      <c r="C1" s="6"/>
      <c r="D1" s="6"/>
      <c r="E1" s="6"/>
      <c r="F1" s="8"/>
      <c r="G1" s="8"/>
    </row>
    <row r="2" spans="1:10">
      <c r="A2" s="1" t="s">
        <v>358</v>
      </c>
      <c r="B2" s="6" t="s">
        <v>384</v>
      </c>
      <c r="C2" s="6"/>
      <c r="D2" s="6"/>
      <c r="E2" s="6"/>
      <c r="F2" s="1"/>
      <c r="G2" s="1"/>
    </row>
    <row r="3" spans="1:10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385</v>
      </c>
    </row>
    <row r="4" spans="1:10">
      <c r="A4" s="6"/>
      <c r="B4" s="6"/>
      <c r="C4" s="6"/>
      <c r="D4" s="6"/>
      <c r="E4" s="6"/>
      <c r="F4" s="8"/>
      <c r="G4" s="8"/>
    </row>
    <row r="5" spans="1:10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1" t="s">
        <v>337</v>
      </c>
      <c r="G5" s="11" t="s">
        <v>10</v>
      </c>
    </row>
    <row r="6" spans="1:10">
      <c r="A6" s="12">
        <v>1</v>
      </c>
      <c r="B6" s="13" t="s">
        <v>256</v>
      </c>
      <c r="C6" s="14"/>
      <c r="D6" s="298" t="s">
        <v>386</v>
      </c>
      <c r="E6" s="9" t="s">
        <v>364</v>
      </c>
      <c r="F6" s="4">
        <v>5220</v>
      </c>
      <c r="G6" s="16">
        <v>104</v>
      </c>
      <c r="I6" s="5">
        <f>F6*1.5%</f>
        <v>78.3</v>
      </c>
      <c r="J6" s="27">
        <f>G6-I6</f>
        <v>25.700000000000003</v>
      </c>
    </row>
    <row r="7" spans="1:10">
      <c r="A7" s="12">
        <v>2</v>
      </c>
      <c r="B7" s="323" t="s">
        <v>387</v>
      </c>
      <c r="C7" s="317"/>
      <c r="D7" s="342" t="s">
        <v>386</v>
      </c>
      <c r="E7" s="322" t="s">
        <v>76</v>
      </c>
      <c r="F7" s="343">
        <v>9288</v>
      </c>
      <c r="G7" s="344">
        <v>186</v>
      </c>
      <c r="I7" s="5">
        <f t="shared" ref="I7:I18" si="0">F7*1.5%</f>
        <v>139.32</v>
      </c>
      <c r="J7" s="27">
        <f t="shared" ref="J7:J18" si="1">G7-I7</f>
        <v>46.680000000000007</v>
      </c>
    </row>
    <row r="8" spans="1:10">
      <c r="A8" s="12">
        <v>3</v>
      </c>
      <c r="B8" s="299" t="s">
        <v>388</v>
      </c>
      <c r="C8" s="14"/>
      <c r="D8" s="298" t="s">
        <v>386</v>
      </c>
      <c r="E8" s="9" t="s">
        <v>76</v>
      </c>
      <c r="F8" s="4">
        <v>2363</v>
      </c>
      <c r="G8" s="16">
        <v>47</v>
      </c>
      <c r="I8" s="5">
        <f t="shared" si="0"/>
        <v>35.445</v>
      </c>
      <c r="J8" s="27">
        <f t="shared" si="1"/>
        <v>11.555</v>
      </c>
    </row>
    <row r="9" spans="1:10">
      <c r="A9" s="12">
        <v>4</v>
      </c>
      <c r="B9" s="299" t="s">
        <v>56</v>
      </c>
      <c r="C9" s="14"/>
      <c r="D9" s="298" t="s">
        <v>386</v>
      </c>
      <c r="E9" s="9" t="s">
        <v>76</v>
      </c>
      <c r="F9" s="4">
        <v>2080</v>
      </c>
      <c r="G9" s="16">
        <v>42</v>
      </c>
      <c r="I9" s="5">
        <f t="shared" si="0"/>
        <v>31.2</v>
      </c>
      <c r="J9" s="27">
        <f t="shared" si="1"/>
        <v>10.8</v>
      </c>
    </row>
    <row r="10" spans="1:10">
      <c r="A10" s="12">
        <v>5</v>
      </c>
      <c r="B10" s="299" t="s">
        <v>55</v>
      </c>
      <c r="C10" s="14"/>
      <c r="D10" s="298" t="s">
        <v>386</v>
      </c>
      <c r="E10" s="9" t="s">
        <v>76</v>
      </c>
      <c r="F10" s="4">
        <v>36735</v>
      </c>
      <c r="G10" s="16">
        <v>735</v>
      </c>
      <c r="I10" s="5">
        <f t="shared" si="0"/>
        <v>551.02499999999998</v>
      </c>
      <c r="J10" s="27">
        <f t="shared" si="1"/>
        <v>183.97500000000002</v>
      </c>
    </row>
    <row r="11" spans="1:10">
      <c r="A11" s="12">
        <v>6</v>
      </c>
      <c r="B11" s="299" t="s">
        <v>56</v>
      </c>
      <c r="C11" s="14"/>
      <c r="D11" s="298" t="s">
        <v>386</v>
      </c>
      <c r="E11" s="9" t="s">
        <v>76</v>
      </c>
      <c r="F11" s="4">
        <v>2080</v>
      </c>
      <c r="G11" s="16">
        <v>47</v>
      </c>
      <c r="I11" s="5">
        <f t="shared" si="0"/>
        <v>31.2</v>
      </c>
      <c r="J11" s="27">
        <f t="shared" si="1"/>
        <v>15.8</v>
      </c>
    </row>
    <row r="12" spans="1:10">
      <c r="A12" s="12">
        <v>7</v>
      </c>
      <c r="B12" s="299" t="s">
        <v>389</v>
      </c>
      <c r="C12" s="14"/>
      <c r="D12" s="298" t="s">
        <v>386</v>
      </c>
      <c r="E12" s="9" t="s">
        <v>76</v>
      </c>
      <c r="F12" s="4">
        <v>16820</v>
      </c>
      <c r="G12" s="16">
        <v>336</v>
      </c>
      <c r="I12" s="5">
        <f t="shared" si="0"/>
        <v>252.29999999999998</v>
      </c>
      <c r="J12" s="27">
        <f t="shared" si="1"/>
        <v>83.700000000000017</v>
      </c>
    </row>
    <row r="13" spans="1:10">
      <c r="A13" s="12">
        <v>8</v>
      </c>
      <c r="B13" s="299" t="s">
        <v>388</v>
      </c>
      <c r="C13" s="14"/>
      <c r="D13" s="298" t="s">
        <v>386</v>
      </c>
      <c r="E13" s="9" t="s">
        <v>76</v>
      </c>
      <c r="F13" s="4">
        <v>2363</v>
      </c>
      <c r="G13" s="16">
        <v>47</v>
      </c>
      <c r="I13" s="5">
        <f t="shared" si="0"/>
        <v>35.445</v>
      </c>
      <c r="J13" s="27">
        <f t="shared" si="1"/>
        <v>11.555</v>
      </c>
    </row>
    <row r="14" spans="1:10">
      <c r="A14" s="12">
        <v>9</v>
      </c>
      <c r="B14" s="299" t="s">
        <v>390</v>
      </c>
      <c r="C14" s="14"/>
      <c r="D14" s="298" t="s">
        <v>386</v>
      </c>
      <c r="E14" s="9" t="s">
        <v>76</v>
      </c>
      <c r="F14" s="4">
        <v>700</v>
      </c>
      <c r="G14" s="16">
        <v>14</v>
      </c>
      <c r="I14" s="5">
        <f t="shared" si="0"/>
        <v>10.5</v>
      </c>
      <c r="J14" s="27">
        <f t="shared" si="1"/>
        <v>3.5</v>
      </c>
    </row>
    <row r="15" spans="1:10">
      <c r="A15" s="12">
        <v>10</v>
      </c>
      <c r="B15" s="299" t="s">
        <v>55</v>
      </c>
      <c r="C15" s="14"/>
      <c r="D15" s="298" t="s">
        <v>386</v>
      </c>
      <c r="E15" s="9" t="s">
        <v>76</v>
      </c>
      <c r="F15" s="4">
        <v>233899</v>
      </c>
      <c r="G15" s="16">
        <v>4678</v>
      </c>
      <c r="I15" s="5">
        <f t="shared" si="0"/>
        <v>3508.4849999999997</v>
      </c>
      <c r="J15" s="27">
        <f t="shared" si="1"/>
        <v>1169.5150000000003</v>
      </c>
    </row>
    <row r="16" spans="1:10">
      <c r="A16" s="12">
        <v>11</v>
      </c>
      <c r="B16" s="299" t="s">
        <v>391</v>
      </c>
      <c r="C16" s="14"/>
      <c r="D16" s="298" t="s">
        <v>386</v>
      </c>
      <c r="E16" s="9" t="s">
        <v>76</v>
      </c>
      <c r="F16" s="4">
        <v>52875</v>
      </c>
      <c r="G16" s="16">
        <v>1058</v>
      </c>
      <c r="I16" s="5">
        <f t="shared" si="0"/>
        <v>793.125</v>
      </c>
      <c r="J16" s="27">
        <f t="shared" si="1"/>
        <v>264.875</v>
      </c>
    </row>
    <row r="17" spans="1:12">
      <c r="A17" s="12">
        <v>12</v>
      </c>
      <c r="B17" s="299" t="s">
        <v>391</v>
      </c>
      <c r="C17" s="14"/>
      <c r="D17" s="298" t="s">
        <v>386</v>
      </c>
      <c r="E17" s="9" t="s">
        <v>76</v>
      </c>
      <c r="F17" s="4">
        <v>25400</v>
      </c>
      <c r="G17" s="16">
        <v>508</v>
      </c>
      <c r="I17" s="5">
        <f t="shared" si="0"/>
        <v>381</v>
      </c>
      <c r="J17" s="27">
        <f t="shared" si="1"/>
        <v>127</v>
      </c>
    </row>
    <row r="18" spans="1:12">
      <c r="A18" s="12">
        <v>13</v>
      </c>
      <c r="B18" s="299" t="s">
        <v>55</v>
      </c>
      <c r="C18" s="14"/>
      <c r="D18" s="298" t="s">
        <v>386</v>
      </c>
      <c r="E18" s="9" t="s">
        <v>76</v>
      </c>
      <c r="F18" s="4">
        <v>152569</v>
      </c>
      <c r="G18" s="16">
        <v>3051</v>
      </c>
      <c r="I18" s="5">
        <f t="shared" si="0"/>
        <v>2288.5349999999999</v>
      </c>
      <c r="J18" s="27">
        <f t="shared" si="1"/>
        <v>762.46500000000015</v>
      </c>
    </row>
    <row r="19" spans="1:12" ht="15.75" thickBot="1">
      <c r="A19" s="17"/>
      <c r="B19" s="18" t="s">
        <v>343</v>
      </c>
      <c r="C19" s="18"/>
      <c r="D19" s="18"/>
      <c r="E19" s="18"/>
      <c r="F19" s="49">
        <f>SUM(F6:F18)</f>
        <v>542392</v>
      </c>
      <c r="G19" s="20">
        <f>SUM(G6:G18)</f>
        <v>10853</v>
      </c>
      <c r="I19" s="28"/>
      <c r="J19" s="28"/>
      <c r="L19" s="29"/>
    </row>
    <row r="20" spans="1:12" ht="15.75" thickTop="1">
      <c r="A20" s="12"/>
      <c r="B20" s="14"/>
      <c r="C20" s="14"/>
      <c r="D20" s="14"/>
      <c r="E20" s="14"/>
      <c r="F20" s="11"/>
      <c r="I20" s="28"/>
      <c r="J20" s="28"/>
    </row>
    <row r="21" spans="1:12">
      <c r="A21" s="21" t="s">
        <v>392</v>
      </c>
      <c r="B21" s="22" t="s">
        <v>345</v>
      </c>
      <c r="C21" s="14"/>
      <c r="D21" s="14"/>
      <c r="E21" s="14"/>
      <c r="F21" s="11"/>
      <c r="I21" s="28"/>
      <c r="J21" s="28"/>
    </row>
    <row r="22" spans="1:12">
      <c r="A22" s="9" t="s">
        <v>332</v>
      </c>
      <c r="B22" s="9" t="s">
        <v>333</v>
      </c>
      <c r="C22" s="9" t="s">
        <v>334</v>
      </c>
      <c r="D22" s="9" t="s">
        <v>335</v>
      </c>
      <c r="E22" s="9" t="s">
        <v>336</v>
      </c>
      <c r="F22" s="11" t="s">
        <v>337</v>
      </c>
      <c r="G22" s="11" t="s">
        <v>10</v>
      </c>
    </row>
    <row r="23" spans="1:12">
      <c r="A23" s="12">
        <v>1</v>
      </c>
      <c r="B23" s="26" t="s">
        <v>60</v>
      </c>
      <c r="C23" s="12"/>
      <c r="D23" s="296" t="s">
        <v>393</v>
      </c>
      <c r="E23" s="9" t="s">
        <v>76</v>
      </c>
      <c r="F23" s="4">
        <v>1593</v>
      </c>
      <c r="G23" s="45">
        <v>16</v>
      </c>
      <c r="I23" s="5">
        <f>F23*0.75%</f>
        <v>11.9475</v>
      </c>
      <c r="J23" s="30">
        <f>G23-I23</f>
        <v>4.0525000000000002</v>
      </c>
    </row>
    <row r="24" spans="1:12">
      <c r="A24" s="12">
        <v>2</v>
      </c>
      <c r="B24" s="26" t="s">
        <v>14</v>
      </c>
      <c r="C24" s="14"/>
      <c r="D24" s="296" t="s">
        <v>393</v>
      </c>
      <c r="E24" s="9" t="s">
        <v>76</v>
      </c>
      <c r="F24" s="4">
        <v>2700</v>
      </c>
      <c r="G24" s="45">
        <v>27</v>
      </c>
      <c r="I24" s="5">
        <f t="shared" ref="I24:I75" si="2">F24*0.75%</f>
        <v>20.25</v>
      </c>
      <c r="J24" s="30">
        <f t="shared" ref="J24:J75" si="3">G24-I24</f>
        <v>6.75</v>
      </c>
    </row>
    <row r="25" spans="1:12">
      <c r="A25" s="12">
        <v>3</v>
      </c>
      <c r="B25" s="26" t="s">
        <v>19</v>
      </c>
      <c r="C25" s="14"/>
      <c r="D25" s="296" t="s">
        <v>393</v>
      </c>
      <c r="E25" s="9" t="s">
        <v>76</v>
      </c>
      <c r="F25" s="4">
        <v>3625</v>
      </c>
      <c r="G25" s="45">
        <v>36</v>
      </c>
      <c r="I25" s="5">
        <f t="shared" si="2"/>
        <v>27.1875</v>
      </c>
      <c r="J25" s="30">
        <f t="shared" si="3"/>
        <v>8.8125</v>
      </c>
    </row>
    <row r="26" spans="1:12">
      <c r="A26" s="12">
        <v>4</v>
      </c>
      <c r="B26" s="26" t="s">
        <v>19</v>
      </c>
      <c r="C26" s="25"/>
      <c r="D26" s="296" t="s">
        <v>393</v>
      </c>
      <c r="E26" s="9" t="s">
        <v>76</v>
      </c>
      <c r="F26" s="4">
        <v>4925</v>
      </c>
      <c r="G26" s="45">
        <v>49</v>
      </c>
      <c r="I26" s="5">
        <f t="shared" si="2"/>
        <v>36.9375</v>
      </c>
      <c r="J26" s="30">
        <f t="shared" si="3"/>
        <v>12.0625</v>
      </c>
    </row>
    <row r="27" spans="1:12">
      <c r="A27" s="12">
        <v>5</v>
      </c>
      <c r="B27" s="26" t="s">
        <v>18</v>
      </c>
      <c r="C27" s="12"/>
      <c r="D27" s="296" t="s">
        <v>393</v>
      </c>
      <c r="E27" s="9" t="s">
        <v>76</v>
      </c>
      <c r="F27" s="4">
        <v>3600</v>
      </c>
      <c r="G27" s="45">
        <v>36</v>
      </c>
      <c r="I27" s="5">
        <f t="shared" si="2"/>
        <v>27</v>
      </c>
      <c r="J27" s="30">
        <f t="shared" si="3"/>
        <v>9</v>
      </c>
    </row>
    <row r="28" spans="1:12">
      <c r="A28" s="12">
        <v>6</v>
      </c>
      <c r="B28" s="26" t="s">
        <v>174</v>
      </c>
      <c r="C28" s="12"/>
      <c r="D28" s="296" t="s">
        <v>393</v>
      </c>
      <c r="E28" s="9" t="s">
        <v>76</v>
      </c>
      <c r="F28" s="4">
        <v>1200</v>
      </c>
      <c r="G28" s="45">
        <v>12</v>
      </c>
      <c r="I28" s="5">
        <f t="shared" si="2"/>
        <v>9</v>
      </c>
      <c r="J28" s="30">
        <f t="shared" si="3"/>
        <v>3</v>
      </c>
    </row>
    <row r="29" spans="1:12">
      <c r="A29" s="12">
        <v>7</v>
      </c>
      <c r="B29" s="26" t="s">
        <v>185</v>
      </c>
      <c r="C29" s="14"/>
      <c r="D29" s="296" t="s">
        <v>393</v>
      </c>
      <c r="E29" s="9" t="s">
        <v>76</v>
      </c>
      <c r="F29" s="4">
        <v>2100</v>
      </c>
      <c r="G29" s="45">
        <v>21</v>
      </c>
      <c r="I29" s="5">
        <f t="shared" si="2"/>
        <v>15.75</v>
      </c>
      <c r="J29" s="30">
        <f t="shared" si="3"/>
        <v>5.25</v>
      </c>
    </row>
    <row r="30" spans="1:12">
      <c r="A30" s="12">
        <v>8</v>
      </c>
      <c r="B30" s="26" t="s">
        <v>12</v>
      </c>
      <c r="C30" s="14"/>
      <c r="D30" s="296" t="s">
        <v>393</v>
      </c>
      <c r="E30" s="9" t="s">
        <v>76</v>
      </c>
      <c r="F30" s="4">
        <v>50000</v>
      </c>
      <c r="G30" s="45">
        <v>500</v>
      </c>
      <c r="I30" s="5">
        <f t="shared" si="2"/>
        <v>375</v>
      </c>
      <c r="J30" s="30">
        <f t="shared" si="3"/>
        <v>125</v>
      </c>
    </row>
    <row r="31" spans="1:12">
      <c r="A31" s="12">
        <v>9</v>
      </c>
      <c r="B31" s="299" t="s">
        <v>55</v>
      </c>
      <c r="C31" s="14"/>
      <c r="D31" s="296" t="s">
        <v>393</v>
      </c>
      <c r="E31" s="9" t="s">
        <v>76</v>
      </c>
      <c r="F31" s="4">
        <v>2080</v>
      </c>
      <c r="G31" s="45">
        <v>21</v>
      </c>
      <c r="I31" s="5">
        <f t="shared" si="2"/>
        <v>15.6</v>
      </c>
      <c r="J31" s="30">
        <f t="shared" si="3"/>
        <v>5.4</v>
      </c>
    </row>
    <row r="32" spans="1:12">
      <c r="A32" s="12">
        <v>10</v>
      </c>
      <c r="B32" s="26" t="s">
        <v>24</v>
      </c>
      <c r="C32" s="14"/>
      <c r="D32" s="296" t="s">
        <v>393</v>
      </c>
      <c r="E32" s="9" t="s">
        <v>76</v>
      </c>
      <c r="F32" s="4">
        <v>15000</v>
      </c>
      <c r="G32" s="45">
        <v>150</v>
      </c>
      <c r="I32" s="5">
        <f t="shared" si="2"/>
        <v>112.5</v>
      </c>
      <c r="J32" s="30">
        <f t="shared" si="3"/>
        <v>37.5</v>
      </c>
    </row>
    <row r="33" spans="1:10">
      <c r="A33" s="12">
        <v>11</v>
      </c>
      <c r="B33" s="26" t="s">
        <v>25</v>
      </c>
      <c r="C33" s="14"/>
      <c r="D33" s="296" t="s">
        <v>393</v>
      </c>
      <c r="E33" s="9" t="s">
        <v>76</v>
      </c>
      <c r="F33" s="4">
        <v>15000</v>
      </c>
      <c r="G33" s="45">
        <v>150</v>
      </c>
      <c r="I33" s="5">
        <f t="shared" si="2"/>
        <v>112.5</v>
      </c>
      <c r="J33" s="30">
        <f t="shared" si="3"/>
        <v>37.5</v>
      </c>
    </row>
    <row r="34" spans="1:10">
      <c r="A34" s="12">
        <v>12</v>
      </c>
      <c r="B34" s="26" t="s">
        <v>22</v>
      </c>
      <c r="C34" s="14"/>
      <c r="D34" s="296" t="s">
        <v>393</v>
      </c>
      <c r="E34" s="9" t="s">
        <v>76</v>
      </c>
      <c r="F34" s="4">
        <v>260</v>
      </c>
      <c r="G34" s="45">
        <v>3</v>
      </c>
      <c r="I34" s="5">
        <f t="shared" si="2"/>
        <v>1.95</v>
      </c>
      <c r="J34" s="30">
        <f t="shared" si="3"/>
        <v>1.05</v>
      </c>
    </row>
    <row r="35" spans="1:10">
      <c r="A35" s="12">
        <v>13</v>
      </c>
      <c r="B35" s="26" t="s">
        <v>25</v>
      </c>
      <c r="D35" s="296" t="s">
        <v>393</v>
      </c>
      <c r="E35" s="9" t="s">
        <v>76</v>
      </c>
      <c r="F35" s="4">
        <v>130</v>
      </c>
      <c r="G35" s="45">
        <v>1</v>
      </c>
      <c r="I35" s="5">
        <f t="shared" si="2"/>
        <v>0.97499999999999998</v>
      </c>
      <c r="J35" s="30">
        <f t="shared" si="3"/>
        <v>2.5000000000000022E-2</v>
      </c>
    </row>
    <row r="36" spans="1:10">
      <c r="A36" s="12">
        <v>14</v>
      </c>
      <c r="B36" s="26" t="s">
        <v>12</v>
      </c>
      <c r="D36" s="296" t="s">
        <v>393</v>
      </c>
      <c r="E36" s="9" t="s">
        <v>76</v>
      </c>
      <c r="F36" s="4">
        <v>130</v>
      </c>
      <c r="G36" s="45">
        <v>1</v>
      </c>
      <c r="I36" s="5">
        <f t="shared" si="2"/>
        <v>0.97499999999999998</v>
      </c>
      <c r="J36" s="30">
        <f t="shared" si="3"/>
        <v>2.5000000000000022E-2</v>
      </c>
    </row>
    <row r="37" spans="1:10">
      <c r="A37" s="12">
        <v>15</v>
      </c>
      <c r="B37" s="26" t="s">
        <v>24</v>
      </c>
      <c r="D37" s="296" t="s">
        <v>393</v>
      </c>
      <c r="E37" s="9" t="s">
        <v>76</v>
      </c>
      <c r="F37" s="4">
        <v>520</v>
      </c>
      <c r="G37" s="45">
        <v>5</v>
      </c>
      <c r="I37" s="5">
        <f t="shared" si="2"/>
        <v>3.9</v>
      </c>
      <c r="J37" s="30">
        <f t="shared" si="3"/>
        <v>1.1000000000000001</v>
      </c>
    </row>
    <row r="38" spans="1:10">
      <c r="A38" s="12">
        <v>16</v>
      </c>
      <c r="B38" s="26" t="s">
        <v>12</v>
      </c>
      <c r="D38" s="296" t="s">
        <v>393</v>
      </c>
      <c r="E38" s="9" t="s">
        <v>76</v>
      </c>
      <c r="F38" s="4">
        <v>700</v>
      </c>
      <c r="G38" s="45">
        <v>7</v>
      </c>
      <c r="I38" s="5">
        <f t="shared" si="2"/>
        <v>5.25</v>
      </c>
      <c r="J38" s="30">
        <f t="shared" si="3"/>
        <v>1.75</v>
      </c>
    </row>
    <row r="39" spans="1:10">
      <c r="A39" s="12">
        <v>17</v>
      </c>
      <c r="B39" s="26" t="s">
        <v>14</v>
      </c>
      <c r="D39" s="296" t="s">
        <v>393</v>
      </c>
      <c r="E39" s="9" t="s">
        <v>76</v>
      </c>
      <c r="F39" s="4">
        <v>3025</v>
      </c>
      <c r="G39" s="45">
        <v>30</v>
      </c>
      <c r="I39" s="5">
        <f t="shared" si="2"/>
        <v>22.6875</v>
      </c>
      <c r="J39" s="30">
        <f t="shared" si="3"/>
        <v>7.3125</v>
      </c>
    </row>
    <row r="40" spans="1:10">
      <c r="A40" s="12">
        <v>18</v>
      </c>
      <c r="B40" s="26" t="s">
        <v>60</v>
      </c>
      <c r="D40" s="296" t="s">
        <v>393</v>
      </c>
      <c r="E40" s="9" t="s">
        <v>76</v>
      </c>
      <c r="F40" s="4">
        <v>3500</v>
      </c>
      <c r="G40" s="45">
        <v>35</v>
      </c>
      <c r="I40" s="5">
        <f t="shared" si="2"/>
        <v>26.25</v>
      </c>
      <c r="J40" s="30">
        <f t="shared" si="3"/>
        <v>8.75</v>
      </c>
    </row>
    <row r="41" spans="1:10">
      <c r="A41" s="12">
        <v>19</v>
      </c>
      <c r="B41" s="26" t="s">
        <v>19</v>
      </c>
      <c r="D41" s="296" t="s">
        <v>393</v>
      </c>
      <c r="E41" s="9" t="s">
        <v>76</v>
      </c>
      <c r="F41" s="4">
        <v>6375</v>
      </c>
      <c r="G41" s="45">
        <v>64</v>
      </c>
      <c r="I41" s="5">
        <f t="shared" si="2"/>
        <v>47.8125</v>
      </c>
      <c r="J41" s="30">
        <f t="shared" si="3"/>
        <v>16.1875</v>
      </c>
    </row>
    <row r="42" spans="1:10">
      <c r="A42" s="12">
        <v>20</v>
      </c>
      <c r="B42" s="26" t="s">
        <v>19</v>
      </c>
      <c r="D42" s="296" t="s">
        <v>393</v>
      </c>
      <c r="E42" s="9" t="s">
        <v>76</v>
      </c>
      <c r="F42" s="4">
        <v>5375</v>
      </c>
      <c r="G42" s="45">
        <v>54</v>
      </c>
      <c r="I42" s="5">
        <f t="shared" si="2"/>
        <v>40.3125</v>
      </c>
      <c r="J42" s="30">
        <f t="shared" si="3"/>
        <v>13.6875</v>
      </c>
    </row>
    <row r="43" spans="1:10">
      <c r="A43" s="12">
        <v>21</v>
      </c>
      <c r="B43" s="26" t="s">
        <v>174</v>
      </c>
      <c r="D43" s="296" t="s">
        <v>393</v>
      </c>
      <c r="E43" s="9" t="s">
        <v>76</v>
      </c>
      <c r="F43" s="4">
        <v>5000</v>
      </c>
      <c r="G43" s="45">
        <v>50</v>
      </c>
      <c r="I43" s="5">
        <f t="shared" si="2"/>
        <v>37.5</v>
      </c>
      <c r="J43" s="30">
        <f t="shared" si="3"/>
        <v>12.5</v>
      </c>
    </row>
    <row r="44" spans="1:10">
      <c r="A44" s="12">
        <v>22</v>
      </c>
      <c r="B44" s="26" t="s">
        <v>18</v>
      </c>
      <c r="D44" s="296" t="s">
        <v>393</v>
      </c>
      <c r="E44" s="9" t="s">
        <v>76</v>
      </c>
      <c r="F44" s="4">
        <v>1350</v>
      </c>
      <c r="G44" s="45">
        <v>14</v>
      </c>
      <c r="I44" s="5">
        <f t="shared" si="2"/>
        <v>10.125</v>
      </c>
      <c r="J44" s="30">
        <f t="shared" si="3"/>
        <v>3.875</v>
      </c>
    </row>
    <row r="45" spans="1:10">
      <c r="A45" s="12">
        <v>23</v>
      </c>
      <c r="B45" s="26" t="s">
        <v>185</v>
      </c>
      <c r="D45" s="296" t="s">
        <v>393</v>
      </c>
      <c r="E45" s="9" t="s">
        <v>76</v>
      </c>
      <c r="F45" s="4">
        <v>2800</v>
      </c>
      <c r="G45" s="45">
        <v>28</v>
      </c>
      <c r="I45" s="5">
        <f t="shared" si="2"/>
        <v>21</v>
      </c>
      <c r="J45" s="30">
        <f t="shared" si="3"/>
        <v>7</v>
      </c>
    </row>
    <row r="46" spans="1:10">
      <c r="A46" s="12">
        <v>24</v>
      </c>
      <c r="B46" s="26" t="s">
        <v>25</v>
      </c>
      <c r="D46" s="296" t="s">
        <v>393</v>
      </c>
      <c r="E46" s="9" t="s">
        <v>76</v>
      </c>
      <c r="F46" s="4">
        <v>9655</v>
      </c>
      <c r="G46" s="45">
        <v>97</v>
      </c>
      <c r="I46" s="5">
        <f t="shared" si="2"/>
        <v>72.412499999999994</v>
      </c>
      <c r="J46" s="30">
        <f t="shared" si="3"/>
        <v>24.587500000000006</v>
      </c>
    </row>
    <row r="47" spans="1:10">
      <c r="A47" s="12">
        <v>25</v>
      </c>
      <c r="B47" s="26" t="s">
        <v>24</v>
      </c>
      <c r="D47" s="296" t="s">
        <v>393</v>
      </c>
      <c r="E47" s="9" t="s">
        <v>76</v>
      </c>
      <c r="F47" s="4">
        <v>20000</v>
      </c>
      <c r="G47" s="45">
        <v>200</v>
      </c>
      <c r="I47" s="5">
        <f t="shared" si="2"/>
        <v>150</v>
      </c>
      <c r="J47" s="30">
        <f t="shared" si="3"/>
        <v>50</v>
      </c>
    </row>
    <row r="48" spans="1:10">
      <c r="A48" s="12">
        <v>26</v>
      </c>
      <c r="B48" s="299" t="s">
        <v>395</v>
      </c>
      <c r="D48" s="296" t="s">
        <v>393</v>
      </c>
      <c r="E48" s="9" t="s">
        <v>76</v>
      </c>
      <c r="F48" s="4">
        <v>20000</v>
      </c>
      <c r="G48" s="45">
        <v>200</v>
      </c>
      <c r="J48" s="30"/>
    </row>
    <row r="49" spans="1:10">
      <c r="A49" s="12">
        <v>27</v>
      </c>
      <c r="B49" s="26" t="s">
        <v>12</v>
      </c>
      <c r="D49" s="296" t="s">
        <v>393</v>
      </c>
      <c r="E49" s="9" t="s">
        <v>76</v>
      </c>
      <c r="F49" s="4">
        <v>50000</v>
      </c>
      <c r="G49" s="45">
        <v>500</v>
      </c>
      <c r="I49" s="5">
        <f t="shared" si="2"/>
        <v>375</v>
      </c>
      <c r="J49" s="30">
        <f t="shared" si="3"/>
        <v>125</v>
      </c>
    </row>
    <row r="50" spans="1:10">
      <c r="A50" s="12">
        <v>28</v>
      </c>
      <c r="B50" s="323" t="s">
        <v>23</v>
      </c>
      <c r="D50" s="296" t="s">
        <v>393</v>
      </c>
      <c r="E50" s="9" t="s">
        <v>76</v>
      </c>
      <c r="F50" s="4">
        <v>15000</v>
      </c>
      <c r="G50" s="45">
        <v>150</v>
      </c>
      <c r="J50" s="30"/>
    </row>
    <row r="51" spans="1:10">
      <c r="A51" s="12">
        <v>29</v>
      </c>
      <c r="B51" s="26" t="s">
        <v>13</v>
      </c>
      <c r="D51" s="296" t="s">
        <v>393</v>
      </c>
      <c r="E51" s="9" t="s">
        <v>76</v>
      </c>
      <c r="F51" s="4">
        <v>3000</v>
      </c>
      <c r="G51" s="45">
        <v>30</v>
      </c>
      <c r="I51" s="5">
        <f t="shared" si="2"/>
        <v>22.5</v>
      </c>
      <c r="J51" s="30">
        <f t="shared" si="3"/>
        <v>7.5</v>
      </c>
    </row>
    <row r="52" spans="1:10">
      <c r="A52" s="12">
        <v>30</v>
      </c>
      <c r="B52" s="26" t="s">
        <v>13</v>
      </c>
      <c r="D52" s="296" t="s">
        <v>393</v>
      </c>
      <c r="E52" s="9" t="s">
        <v>76</v>
      </c>
      <c r="F52" s="4">
        <v>10000</v>
      </c>
      <c r="G52" s="45">
        <v>100</v>
      </c>
      <c r="I52" s="5">
        <f t="shared" si="2"/>
        <v>75</v>
      </c>
      <c r="J52" s="30">
        <f t="shared" si="3"/>
        <v>25</v>
      </c>
    </row>
    <row r="53" spans="1:10">
      <c r="A53" s="12">
        <v>31</v>
      </c>
      <c r="B53" s="26" t="s">
        <v>22</v>
      </c>
      <c r="D53" s="296" t="s">
        <v>393</v>
      </c>
      <c r="E53" s="9" t="s">
        <v>76</v>
      </c>
      <c r="F53" s="4">
        <v>8000</v>
      </c>
      <c r="G53" s="45">
        <v>80</v>
      </c>
      <c r="I53" s="5">
        <f t="shared" si="2"/>
        <v>60</v>
      </c>
      <c r="J53" s="30">
        <f t="shared" si="3"/>
        <v>20</v>
      </c>
    </row>
    <row r="54" spans="1:10">
      <c r="A54" s="12">
        <v>32</v>
      </c>
      <c r="B54" s="26" t="s">
        <v>66</v>
      </c>
      <c r="D54" s="296" t="s">
        <v>393</v>
      </c>
      <c r="E54" s="9" t="s">
        <v>76</v>
      </c>
      <c r="F54" s="4">
        <v>1950</v>
      </c>
      <c r="G54" s="45">
        <v>20</v>
      </c>
      <c r="I54" s="5">
        <f t="shared" si="2"/>
        <v>14.625</v>
      </c>
      <c r="J54" s="30">
        <f t="shared" si="3"/>
        <v>5.375</v>
      </c>
    </row>
    <row r="55" spans="1:10">
      <c r="A55" s="12">
        <v>33</v>
      </c>
      <c r="B55" s="26" t="s">
        <v>66</v>
      </c>
      <c r="D55" s="296" t="s">
        <v>393</v>
      </c>
      <c r="E55" s="9" t="s">
        <v>76</v>
      </c>
      <c r="F55" s="4">
        <v>10000</v>
      </c>
      <c r="G55" s="45">
        <v>100</v>
      </c>
      <c r="I55" s="5">
        <f t="shared" si="2"/>
        <v>75</v>
      </c>
      <c r="J55" s="30">
        <f t="shared" si="3"/>
        <v>25</v>
      </c>
    </row>
    <row r="56" spans="1:10">
      <c r="A56" s="12">
        <v>34</v>
      </c>
      <c r="B56" s="299" t="s">
        <v>394</v>
      </c>
      <c r="D56" s="296" t="s">
        <v>393</v>
      </c>
      <c r="E56" s="9" t="s">
        <v>76</v>
      </c>
      <c r="F56" s="4">
        <v>4750</v>
      </c>
      <c r="G56" s="45">
        <v>48</v>
      </c>
      <c r="I56" s="5">
        <f t="shared" si="2"/>
        <v>35.625</v>
      </c>
      <c r="J56" s="30">
        <f t="shared" si="3"/>
        <v>12.375</v>
      </c>
    </row>
    <row r="57" spans="1:10">
      <c r="A57" s="12">
        <v>35</v>
      </c>
      <c r="B57" s="26" t="s">
        <v>177</v>
      </c>
      <c r="D57" s="296" t="s">
        <v>393</v>
      </c>
      <c r="E57" s="9" t="s">
        <v>76</v>
      </c>
      <c r="F57" s="4">
        <v>100000</v>
      </c>
      <c r="G57" s="45">
        <v>1000</v>
      </c>
      <c r="I57" s="5">
        <f t="shared" si="2"/>
        <v>750</v>
      </c>
      <c r="J57" s="30">
        <f t="shared" si="3"/>
        <v>250</v>
      </c>
    </row>
    <row r="58" spans="1:10">
      <c r="A58" s="12">
        <v>36</v>
      </c>
      <c r="B58" s="26" t="s">
        <v>177</v>
      </c>
      <c r="D58" s="296" t="s">
        <v>393</v>
      </c>
      <c r="E58" s="9" t="s">
        <v>76</v>
      </c>
      <c r="F58" s="4">
        <v>50000</v>
      </c>
      <c r="G58" s="45">
        <v>500</v>
      </c>
      <c r="I58" s="5">
        <f t="shared" si="2"/>
        <v>375</v>
      </c>
      <c r="J58" s="30">
        <f t="shared" si="3"/>
        <v>125</v>
      </c>
    </row>
    <row r="59" spans="1:10">
      <c r="A59" s="12">
        <v>37</v>
      </c>
      <c r="B59" s="26" t="s">
        <v>19</v>
      </c>
      <c r="D59" s="296" t="s">
        <v>393</v>
      </c>
      <c r="E59" s="9" t="s">
        <v>76</v>
      </c>
      <c r="F59" s="4">
        <v>7337</v>
      </c>
      <c r="G59" s="45">
        <v>73</v>
      </c>
      <c r="I59" s="5">
        <f t="shared" si="2"/>
        <v>55.027499999999996</v>
      </c>
      <c r="J59" s="30">
        <f t="shared" si="3"/>
        <v>17.972500000000004</v>
      </c>
    </row>
    <row r="60" spans="1:10">
      <c r="A60" s="12">
        <v>38</v>
      </c>
      <c r="B60" s="26" t="s">
        <v>60</v>
      </c>
      <c r="D60" s="296" t="s">
        <v>393</v>
      </c>
      <c r="E60" s="9" t="s">
        <v>76</v>
      </c>
      <c r="F60" s="4">
        <v>4000</v>
      </c>
      <c r="G60" s="45">
        <v>40</v>
      </c>
      <c r="I60" s="5">
        <f t="shared" si="2"/>
        <v>30</v>
      </c>
      <c r="J60" s="30">
        <f t="shared" si="3"/>
        <v>10</v>
      </c>
    </row>
    <row r="61" spans="1:10">
      <c r="A61" s="12">
        <v>39</v>
      </c>
      <c r="B61" s="26" t="s">
        <v>60</v>
      </c>
      <c r="D61" s="296" t="s">
        <v>393</v>
      </c>
      <c r="E61" s="9" t="s">
        <v>76</v>
      </c>
      <c r="F61" s="4">
        <v>4843</v>
      </c>
      <c r="G61" s="45">
        <v>48</v>
      </c>
      <c r="I61" s="5">
        <f t="shared" si="2"/>
        <v>36.322499999999998</v>
      </c>
      <c r="J61" s="30">
        <f t="shared" si="3"/>
        <v>11.677500000000002</v>
      </c>
    </row>
    <row r="62" spans="1:10">
      <c r="A62" s="12">
        <v>40</v>
      </c>
      <c r="B62" s="26" t="s">
        <v>185</v>
      </c>
      <c r="D62" s="296" t="s">
        <v>393</v>
      </c>
      <c r="E62" s="9" t="s">
        <v>76</v>
      </c>
      <c r="F62" s="4">
        <v>2100</v>
      </c>
      <c r="G62" s="45">
        <v>21</v>
      </c>
      <c r="I62" s="5">
        <f t="shared" si="2"/>
        <v>15.75</v>
      </c>
      <c r="J62" s="30">
        <f t="shared" si="3"/>
        <v>5.25</v>
      </c>
    </row>
    <row r="63" spans="1:10">
      <c r="A63" s="12">
        <v>41</v>
      </c>
      <c r="B63" s="26" t="s">
        <v>24</v>
      </c>
      <c r="D63" s="296" t="s">
        <v>393</v>
      </c>
      <c r="E63" s="9" t="s">
        <v>76</v>
      </c>
      <c r="F63" s="4">
        <v>520</v>
      </c>
      <c r="G63" s="45">
        <v>5</v>
      </c>
      <c r="I63" s="5">
        <f t="shared" si="2"/>
        <v>3.9</v>
      </c>
      <c r="J63" s="30">
        <f t="shared" si="3"/>
        <v>1.1000000000000001</v>
      </c>
    </row>
    <row r="64" spans="1:10">
      <c r="A64" s="12">
        <v>42</v>
      </c>
      <c r="B64" s="26" t="s">
        <v>24</v>
      </c>
      <c r="D64" s="296" t="s">
        <v>393</v>
      </c>
      <c r="E64" s="9" t="s">
        <v>76</v>
      </c>
      <c r="F64" s="4">
        <v>15000</v>
      </c>
      <c r="G64" s="45">
        <v>150</v>
      </c>
      <c r="I64" s="5">
        <f t="shared" si="2"/>
        <v>112.5</v>
      </c>
      <c r="J64" s="30">
        <f t="shared" si="3"/>
        <v>37.5</v>
      </c>
    </row>
    <row r="65" spans="1:10">
      <c r="A65" s="12">
        <v>43</v>
      </c>
      <c r="B65" s="26" t="s">
        <v>25</v>
      </c>
      <c r="D65" s="296" t="s">
        <v>393</v>
      </c>
      <c r="E65" s="9" t="s">
        <v>76</v>
      </c>
      <c r="F65" s="4">
        <v>130</v>
      </c>
      <c r="G65" s="45">
        <v>1</v>
      </c>
      <c r="I65" s="5">
        <f t="shared" si="2"/>
        <v>0.97499999999999998</v>
      </c>
      <c r="J65" s="30">
        <f t="shared" si="3"/>
        <v>2.5000000000000022E-2</v>
      </c>
    </row>
    <row r="66" spans="1:10">
      <c r="A66" s="12">
        <v>44</v>
      </c>
      <c r="B66" s="26" t="s">
        <v>171</v>
      </c>
      <c r="D66" s="296" t="s">
        <v>393</v>
      </c>
      <c r="E66" s="9" t="s">
        <v>76</v>
      </c>
      <c r="F66" s="4">
        <v>15000</v>
      </c>
      <c r="G66" s="45">
        <v>150</v>
      </c>
      <c r="I66" s="5">
        <f t="shared" si="2"/>
        <v>112.5</v>
      </c>
      <c r="J66" s="30">
        <f t="shared" si="3"/>
        <v>37.5</v>
      </c>
    </row>
    <row r="67" spans="1:10">
      <c r="A67" s="12">
        <v>45</v>
      </c>
      <c r="B67" s="26" t="s">
        <v>22</v>
      </c>
      <c r="D67" s="296" t="s">
        <v>393</v>
      </c>
      <c r="E67" s="9" t="s">
        <v>76</v>
      </c>
      <c r="F67" s="4">
        <v>260</v>
      </c>
      <c r="G67" s="45">
        <v>3</v>
      </c>
      <c r="I67" s="5">
        <f t="shared" si="2"/>
        <v>1.95</v>
      </c>
      <c r="J67" s="30">
        <f t="shared" si="3"/>
        <v>1.05</v>
      </c>
    </row>
    <row r="68" spans="1:10">
      <c r="A68" s="12">
        <v>46</v>
      </c>
      <c r="B68" s="26" t="s">
        <v>22</v>
      </c>
      <c r="D68" s="300" t="s">
        <v>386</v>
      </c>
      <c r="E68" s="9" t="s">
        <v>76</v>
      </c>
      <c r="F68" s="4">
        <v>55000</v>
      </c>
      <c r="G68" s="45">
        <v>1100</v>
      </c>
      <c r="I68" s="5">
        <f t="shared" si="2"/>
        <v>412.5</v>
      </c>
      <c r="J68" s="30">
        <f t="shared" si="3"/>
        <v>687.5</v>
      </c>
    </row>
    <row r="69" spans="1:10">
      <c r="A69" s="12">
        <v>47</v>
      </c>
      <c r="B69" s="26" t="s">
        <v>12</v>
      </c>
      <c r="D69" s="296" t="s">
        <v>393</v>
      </c>
      <c r="E69" s="9" t="s">
        <v>76</v>
      </c>
      <c r="F69" s="4">
        <v>130</v>
      </c>
      <c r="G69" s="45">
        <v>1</v>
      </c>
      <c r="I69" s="5">
        <f t="shared" si="2"/>
        <v>0.97499999999999998</v>
      </c>
      <c r="J69" s="30">
        <f t="shared" si="3"/>
        <v>2.5000000000000022E-2</v>
      </c>
    </row>
    <row r="70" spans="1:10">
      <c r="A70" s="12">
        <v>48</v>
      </c>
      <c r="B70" s="26" t="s">
        <v>22</v>
      </c>
      <c r="D70" s="296" t="s">
        <v>393</v>
      </c>
      <c r="E70" s="9" t="s">
        <v>76</v>
      </c>
      <c r="F70" s="4">
        <v>260</v>
      </c>
      <c r="G70" s="45">
        <v>3</v>
      </c>
      <c r="I70" s="5">
        <f t="shared" si="2"/>
        <v>1.95</v>
      </c>
      <c r="J70" s="30">
        <f t="shared" si="3"/>
        <v>1.05</v>
      </c>
    </row>
    <row r="71" spans="1:10">
      <c r="A71" s="12">
        <v>49</v>
      </c>
      <c r="B71" s="26" t="s">
        <v>19</v>
      </c>
      <c r="D71" s="296" t="s">
        <v>393</v>
      </c>
      <c r="E71" s="9" t="s">
        <v>76</v>
      </c>
      <c r="F71" s="4">
        <v>5350</v>
      </c>
      <c r="G71" s="45">
        <v>54</v>
      </c>
      <c r="I71" s="5">
        <f t="shared" si="2"/>
        <v>40.125</v>
      </c>
      <c r="J71" s="30">
        <f t="shared" si="3"/>
        <v>13.875</v>
      </c>
    </row>
    <row r="72" spans="1:10">
      <c r="A72" s="12">
        <v>50</v>
      </c>
      <c r="B72" s="26" t="s">
        <v>185</v>
      </c>
      <c r="D72" s="296" t="s">
        <v>393</v>
      </c>
      <c r="E72" s="9" t="s">
        <v>76</v>
      </c>
      <c r="F72" s="4">
        <v>1400</v>
      </c>
      <c r="G72" s="45">
        <v>14</v>
      </c>
      <c r="I72" s="5">
        <f t="shared" si="2"/>
        <v>10.5</v>
      </c>
      <c r="J72" s="30">
        <f t="shared" si="3"/>
        <v>3.5</v>
      </c>
    </row>
    <row r="73" spans="1:10">
      <c r="A73" s="12">
        <v>51</v>
      </c>
      <c r="B73" s="26" t="s">
        <v>19</v>
      </c>
      <c r="D73" s="296" t="s">
        <v>393</v>
      </c>
      <c r="E73" s="9" t="s">
        <v>76</v>
      </c>
      <c r="F73" s="4">
        <v>3275</v>
      </c>
      <c r="G73" s="45">
        <v>33</v>
      </c>
      <c r="I73" s="5">
        <f t="shared" si="2"/>
        <v>24.5625</v>
      </c>
      <c r="J73" s="30">
        <f t="shared" si="3"/>
        <v>8.4375</v>
      </c>
    </row>
    <row r="74" spans="1:10">
      <c r="A74" s="12">
        <v>52</v>
      </c>
      <c r="B74" s="26" t="s">
        <v>14</v>
      </c>
      <c r="D74" s="296" t="s">
        <v>393</v>
      </c>
      <c r="E74" s="9" t="s">
        <v>76</v>
      </c>
      <c r="F74" s="4">
        <v>1800</v>
      </c>
      <c r="G74" s="45">
        <v>18</v>
      </c>
      <c r="I74" s="5">
        <f t="shared" si="2"/>
        <v>13.5</v>
      </c>
      <c r="J74" s="30">
        <f t="shared" si="3"/>
        <v>4.5</v>
      </c>
    </row>
    <row r="75" spans="1:10">
      <c r="A75" s="12">
        <v>53</v>
      </c>
      <c r="B75" s="26" t="s">
        <v>63</v>
      </c>
      <c r="D75" s="296" t="s">
        <v>393</v>
      </c>
      <c r="E75" s="9" t="s">
        <v>76</v>
      </c>
      <c r="F75" s="4">
        <v>2850</v>
      </c>
      <c r="G75" s="45">
        <v>29</v>
      </c>
      <c r="I75" s="5">
        <f t="shared" si="2"/>
        <v>21.375</v>
      </c>
      <c r="J75" s="30">
        <f t="shared" si="3"/>
        <v>7.625</v>
      </c>
    </row>
    <row r="76" spans="1:10">
      <c r="A76" s="12">
        <v>54</v>
      </c>
      <c r="B76" s="26" t="s">
        <v>22</v>
      </c>
      <c r="D76" s="296" t="s">
        <v>393</v>
      </c>
      <c r="E76" s="9" t="s">
        <v>76</v>
      </c>
      <c r="F76" s="4">
        <v>10000</v>
      </c>
      <c r="G76" s="45">
        <v>100</v>
      </c>
      <c r="I76" s="5">
        <f t="shared" ref="I76:I88" si="4">F76*0.75%</f>
        <v>75</v>
      </c>
      <c r="J76" s="30">
        <f t="shared" ref="J76:J88" si="5">G76-I76</f>
        <v>25</v>
      </c>
    </row>
    <row r="77" spans="1:10">
      <c r="A77" s="12">
        <v>55</v>
      </c>
      <c r="B77" s="26" t="s">
        <v>12</v>
      </c>
      <c r="C77" s="14"/>
      <c r="D77" s="296" t="s">
        <v>393</v>
      </c>
      <c r="E77" s="9" t="s">
        <v>76</v>
      </c>
      <c r="F77" s="31">
        <v>10000</v>
      </c>
      <c r="G77" s="45">
        <v>100</v>
      </c>
      <c r="I77" s="28">
        <f t="shared" si="4"/>
        <v>75</v>
      </c>
      <c r="J77" s="28">
        <f t="shared" si="5"/>
        <v>25</v>
      </c>
    </row>
    <row r="78" spans="1:10">
      <c r="A78" s="12">
        <v>56</v>
      </c>
      <c r="B78" s="26" t="s">
        <v>24</v>
      </c>
      <c r="C78" s="14"/>
      <c r="D78" s="296" t="s">
        <v>393</v>
      </c>
      <c r="E78" s="9" t="s">
        <v>76</v>
      </c>
      <c r="F78" s="31">
        <v>10000</v>
      </c>
      <c r="G78" s="45">
        <v>100</v>
      </c>
      <c r="I78" s="28">
        <f t="shared" si="4"/>
        <v>75</v>
      </c>
      <c r="J78" s="28">
        <f t="shared" si="5"/>
        <v>25</v>
      </c>
    </row>
    <row r="79" spans="1:10">
      <c r="A79" s="12">
        <v>57</v>
      </c>
      <c r="B79" s="26" t="s">
        <v>22</v>
      </c>
      <c r="C79" s="14"/>
      <c r="D79" s="296" t="s">
        <v>393</v>
      </c>
      <c r="E79" s="9" t="s">
        <v>76</v>
      </c>
      <c r="F79" s="31">
        <v>10000</v>
      </c>
      <c r="G79" s="45">
        <v>100</v>
      </c>
      <c r="I79" s="28">
        <f t="shared" si="4"/>
        <v>75</v>
      </c>
      <c r="J79" s="28">
        <f t="shared" si="5"/>
        <v>25</v>
      </c>
    </row>
    <row r="80" spans="1:10">
      <c r="A80" s="12">
        <v>58</v>
      </c>
      <c r="B80" s="26" t="s">
        <v>12</v>
      </c>
      <c r="C80" s="14"/>
      <c r="D80" s="296" t="s">
        <v>393</v>
      </c>
      <c r="E80" s="9" t="s">
        <v>76</v>
      </c>
      <c r="F80" s="31">
        <v>130</v>
      </c>
      <c r="G80" s="45">
        <v>1</v>
      </c>
      <c r="I80" s="28">
        <f t="shared" si="4"/>
        <v>0.97499999999999998</v>
      </c>
      <c r="J80" s="28">
        <f t="shared" si="5"/>
        <v>2.5000000000000022E-2</v>
      </c>
    </row>
    <row r="81" spans="1:14">
      <c r="A81" s="12">
        <v>59</v>
      </c>
      <c r="B81" s="26" t="s">
        <v>25</v>
      </c>
      <c r="C81" s="14"/>
      <c r="D81" s="296" t="s">
        <v>393</v>
      </c>
      <c r="E81" s="9" t="s">
        <v>76</v>
      </c>
      <c r="F81" s="31">
        <v>130</v>
      </c>
      <c r="G81" s="45">
        <v>1</v>
      </c>
      <c r="I81" s="28">
        <f t="shared" si="4"/>
        <v>0.97499999999999998</v>
      </c>
      <c r="J81" s="28">
        <f t="shared" si="5"/>
        <v>2.5000000000000022E-2</v>
      </c>
    </row>
    <row r="82" spans="1:14">
      <c r="A82" s="12">
        <v>60</v>
      </c>
      <c r="B82" s="26" t="s">
        <v>13</v>
      </c>
      <c r="C82" s="14"/>
      <c r="D82" s="296" t="s">
        <v>393</v>
      </c>
      <c r="E82" s="9" t="s">
        <v>76</v>
      </c>
      <c r="F82" s="31">
        <v>10000</v>
      </c>
      <c r="G82" s="45">
        <v>100</v>
      </c>
      <c r="I82" s="28">
        <f t="shared" si="4"/>
        <v>75</v>
      </c>
      <c r="J82" s="28">
        <f t="shared" si="5"/>
        <v>25</v>
      </c>
    </row>
    <row r="83" spans="1:14">
      <c r="A83" s="12">
        <v>61</v>
      </c>
      <c r="B83" s="26" t="s">
        <v>24</v>
      </c>
      <c r="C83" s="14"/>
      <c r="D83" s="296" t="s">
        <v>393</v>
      </c>
      <c r="E83" s="9" t="s">
        <v>76</v>
      </c>
      <c r="F83" s="31">
        <v>520</v>
      </c>
      <c r="G83" s="45">
        <v>5</v>
      </c>
      <c r="I83" s="28">
        <f t="shared" si="4"/>
        <v>3.9</v>
      </c>
      <c r="J83" s="28">
        <f t="shared" si="5"/>
        <v>1.1000000000000001</v>
      </c>
    </row>
    <row r="84" spans="1:14">
      <c r="A84" s="12">
        <v>62</v>
      </c>
      <c r="B84" s="26" t="s">
        <v>174</v>
      </c>
      <c r="C84" s="14"/>
      <c r="D84" s="296" t="s">
        <v>393</v>
      </c>
      <c r="E84" s="9" t="s">
        <v>76</v>
      </c>
      <c r="F84" s="31">
        <v>4200</v>
      </c>
      <c r="G84" s="45">
        <v>42</v>
      </c>
      <c r="I84" s="28">
        <f t="shared" si="4"/>
        <v>31.5</v>
      </c>
      <c r="J84" s="28">
        <f t="shared" si="5"/>
        <v>10.5</v>
      </c>
    </row>
    <row r="85" spans="1:14">
      <c r="A85" s="12">
        <v>63</v>
      </c>
      <c r="B85" s="26" t="s">
        <v>14</v>
      </c>
      <c r="C85" s="14"/>
      <c r="D85" s="296" t="s">
        <v>393</v>
      </c>
      <c r="E85" s="9" t="s">
        <v>76</v>
      </c>
      <c r="F85" s="31">
        <v>1200</v>
      </c>
      <c r="G85" s="45">
        <v>12</v>
      </c>
      <c r="I85" s="28">
        <f t="shared" si="4"/>
        <v>9</v>
      </c>
      <c r="J85" s="28">
        <f t="shared" si="5"/>
        <v>3</v>
      </c>
    </row>
    <row r="86" spans="1:14">
      <c r="A86" s="12">
        <v>64</v>
      </c>
      <c r="B86" s="26" t="s">
        <v>171</v>
      </c>
      <c r="C86" s="14"/>
      <c r="D86" s="296" t="s">
        <v>393</v>
      </c>
      <c r="E86" s="9" t="s">
        <v>76</v>
      </c>
      <c r="F86" s="31">
        <v>15000</v>
      </c>
      <c r="G86" s="45">
        <v>150</v>
      </c>
      <c r="I86" s="28">
        <f t="shared" si="4"/>
        <v>112.5</v>
      </c>
      <c r="J86" s="28">
        <f t="shared" si="5"/>
        <v>37.5</v>
      </c>
    </row>
    <row r="87" spans="1:14">
      <c r="A87" s="12">
        <v>65</v>
      </c>
      <c r="B87" s="26" t="s">
        <v>174</v>
      </c>
      <c r="C87" s="14"/>
      <c r="D87" s="296" t="s">
        <v>393</v>
      </c>
      <c r="E87" s="9" t="s">
        <v>76</v>
      </c>
      <c r="F87" s="31">
        <v>5000</v>
      </c>
      <c r="G87" s="45">
        <v>50</v>
      </c>
      <c r="I87" s="28">
        <f t="shared" si="4"/>
        <v>37.5</v>
      </c>
      <c r="J87" s="28">
        <f t="shared" si="5"/>
        <v>12.5</v>
      </c>
    </row>
    <row r="88" spans="1:14">
      <c r="A88" s="12">
        <v>66</v>
      </c>
      <c r="B88" s="26" t="s">
        <v>19</v>
      </c>
      <c r="C88" s="14"/>
      <c r="D88" s="296" t="s">
        <v>393</v>
      </c>
      <c r="E88" s="9" t="s">
        <v>76</v>
      </c>
      <c r="F88" s="31">
        <v>4525</v>
      </c>
      <c r="G88" s="45">
        <v>45</v>
      </c>
      <c r="I88" s="28">
        <f t="shared" si="4"/>
        <v>33.9375</v>
      </c>
      <c r="J88" s="28">
        <f t="shared" si="5"/>
        <v>11.0625</v>
      </c>
    </row>
    <row r="89" spans="1:14" ht="15.75" thickBot="1">
      <c r="A89" s="17"/>
      <c r="B89" s="32" t="s">
        <v>371</v>
      </c>
      <c r="C89" s="18"/>
      <c r="D89" s="33"/>
      <c r="E89" s="34"/>
      <c r="F89" s="35">
        <f>SUM(F23:F88)</f>
        <v>633303</v>
      </c>
      <c r="G89" s="36">
        <f>SUM(G23:G88)</f>
        <v>6884</v>
      </c>
      <c r="I89" s="28"/>
      <c r="J89" s="28"/>
      <c r="K89" s="29"/>
      <c r="L89" s="29"/>
      <c r="M89" s="29"/>
      <c r="N89" s="29"/>
    </row>
    <row r="90" spans="1:14" ht="15.75" thickTop="1">
      <c r="A90" s="12"/>
      <c r="B90" s="23"/>
      <c r="C90" s="14"/>
      <c r="D90" s="15"/>
      <c r="E90" s="9"/>
      <c r="F90" s="31"/>
      <c r="G90" s="45"/>
      <c r="I90" s="28"/>
      <c r="J90" s="28"/>
    </row>
    <row r="91" spans="1:14">
      <c r="A91" s="37" t="s">
        <v>400</v>
      </c>
      <c r="B91" s="38"/>
      <c r="C91" s="14"/>
      <c r="D91" s="14"/>
      <c r="E91" s="14"/>
      <c r="F91" s="11"/>
      <c r="G91" s="45"/>
      <c r="I91" s="28"/>
      <c r="J91" s="28"/>
    </row>
    <row r="92" spans="1:14">
      <c r="A92" s="9" t="s">
        <v>332</v>
      </c>
      <c r="B92" s="23" t="s">
        <v>373</v>
      </c>
      <c r="C92" s="9" t="s">
        <v>334</v>
      </c>
      <c r="D92" s="9" t="s">
        <v>335</v>
      </c>
      <c r="E92" s="9" t="s">
        <v>336</v>
      </c>
      <c r="F92" s="11" t="s">
        <v>337</v>
      </c>
      <c r="G92" s="45" t="s">
        <v>10</v>
      </c>
    </row>
    <row r="93" spans="1:14">
      <c r="A93" s="12">
        <v>11</v>
      </c>
      <c r="B93" s="23" t="s">
        <v>377</v>
      </c>
      <c r="C93" s="14"/>
      <c r="D93" s="301">
        <v>0.1</v>
      </c>
      <c r="E93" s="12" t="s">
        <v>105</v>
      </c>
      <c r="F93" s="41">
        <v>17600</v>
      </c>
      <c r="G93" s="45">
        <v>1760</v>
      </c>
      <c r="I93" s="5">
        <f t="shared" ref="I93" si="6">F93*D93</f>
        <v>1760</v>
      </c>
      <c r="J93" s="30">
        <f t="shared" ref="J93" si="7">G93-I93</f>
        <v>0</v>
      </c>
    </row>
    <row r="94" spans="1:14" ht="15.75" thickBot="1">
      <c r="A94" s="17"/>
      <c r="B94" s="32" t="s">
        <v>371</v>
      </c>
      <c r="C94" s="18"/>
      <c r="D94" s="18"/>
      <c r="E94" s="18"/>
      <c r="F94" s="49">
        <f>SUM(F93:F93)</f>
        <v>17600</v>
      </c>
      <c r="G94" s="36">
        <f>SUM(G93:G93)</f>
        <v>1760</v>
      </c>
      <c r="L94" s="29" t="e">
        <f>F94*#REF!</f>
        <v>#REF!</v>
      </c>
      <c r="M94" s="29"/>
    </row>
    <row r="95" spans="1:14" ht="15.75" thickTop="1">
      <c r="A95" s="12"/>
      <c r="B95" s="26"/>
      <c r="C95" s="14"/>
      <c r="D95" s="14"/>
      <c r="E95" s="14"/>
      <c r="F95" s="11"/>
      <c r="G95" s="45"/>
      <c r="L95" s="29"/>
      <c r="M95" s="29"/>
    </row>
    <row r="96" spans="1:14">
      <c r="A96" s="12"/>
      <c r="B96" s="23"/>
      <c r="C96" s="14"/>
      <c r="D96" s="14"/>
      <c r="E96" s="14"/>
      <c r="F96" s="11"/>
      <c r="G96" s="45"/>
      <c r="L96" s="29"/>
      <c r="M96" s="29"/>
    </row>
    <row r="97" spans="1:17">
      <c r="A97" s="42" t="s">
        <v>396</v>
      </c>
      <c r="B97" s="38"/>
      <c r="C97" s="39"/>
      <c r="D97" s="39"/>
      <c r="E97" s="39"/>
      <c r="F97" s="43"/>
      <c r="G97" s="45"/>
    </row>
    <row r="98" spans="1:17">
      <c r="A98" s="9" t="s">
        <v>332</v>
      </c>
      <c r="B98" s="23" t="s">
        <v>373</v>
      </c>
      <c r="C98" s="9" t="s">
        <v>334</v>
      </c>
      <c r="D98" s="9" t="s">
        <v>335</v>
      </c>
      <c r="E98" s="9" t="s">
        <v>336</v>
      </c>
      <c r="F98" s="11" t="s">
        <v>9</v>
      </c>
      <c r="G98" s="45" t="s">
        <v>380</v>
      </c>
    </row>
    <row r="99" spans="1:17">
      <c r="A99" s="39">
        <v>1</v>
      </c>
      <c r="B99" s="13" t="s">
        <v>397</v>
      </c>
      <c r="C99" s="39"/>
      <c r="D99" s="44">
        <v>0.05</v>
      </c>
      <c r="E99" s="39" t="s">
        <v>223</v>
      </c>
      <c r="F99" s="4">
        <v>330</v>
      </c>
      <c r="G99" s="45">
        <v>12</v>
      </c>
    </row>
    <row r="100" spans="1:17">
      <c r="A100" s="39">
        <v>2</v>
      </c>
      <c r="B100" s="13" t="s">
        <v>397</v>
      </c>
      <c r="C100" s="39"/>
      <c r="D100" s="44">
        <v>0.05</v>
      </c>
      <c r="E100" s="39" t="s">
        <v>223</v>
      </c>
      <c r="F100" s="4">
        <v>3300</v>
      </c>
      <c r="G100" s="45">
        <v>124</v>
      </c>
    </row>
    <row r="101" spans="1:17">
      <c r="A101" s="39">
        <v>3</v>
      </c>
      <c r="B101" s="13" t="s">
        <v>398</v>
      </c>
      <c r="C101" s="9"/>
      <c r="D101" s="44">
        <v>0.05</v>
      </c>
      <c r="E101" s="39" t="s">
        <v>223</v>
      </c>
      <c r="F101" s="11">
        <v>250</v>
      </c>
      <c r="G101" s="45">
        <v>9</v>
      </c>
    </row>
    <row r="102" spans="1:17">
      <c r="A102" s="39">
        <v>4</v>
      </c>
      <c r="B102" s="13" t="s">
        <v>398</v>
      </c>
      <c r="C102" s="9"/>
      <c r="D102" s="44">
        <v>0.05</v>
      </c>
      <c r="E102" s="39" t="s">
        <v>223</v>
      </c>
      <c r="F102" s="11">
        <v>2500</v>
      </c>
      <c r="G102" s="45">
        <v>94</v>
      </c>
    </row>
    <row r="103" spans="1:17">
      <c r="A103" s="39">
        <v>5</v>
      </c>
      <c r="B103" s="13" t="s">
        <v>166</v>
      </c>
      <c r="C103" s="9"/>
      <c r="D103" s="44">
        <v>0.05</v>
      </c>
      <c r="E103" s="39" t="s">
        <v>223</v>
      </c>
      <c r="F103" s="11">
        <v>150</v>
      </c>
      <c r="G103" s="45">
        <v>6</v>
      </c>
    </row>
    <row r="104" spans="1:17">
      <c r="A104" s="39">
        <v>6</v>
      </c>
      <c r="B104" s="13" t="s">
        <v>166</v>
      </c>
      <c r="C104" s="9"/>
      <c r="D104" s="44">
        <v>0.05</v>
      </c>
      <c r="E104" s="39" t="s">
        <v>223</v>
      </c>
      <c r="F104" s="11">
        <v>1500</v>
      </c>
      <c r="G104" s="45">
        <v>56</v>
      </c>
    </row>
    <row r="105" spans="1:17">
      <c r="A105" s="39"/>
      <c r="B105" s="13" t="s">
        <v>165</v>
      </c>
      <c r="C105" s="9"/>
      <c r="D105" s="44">
        <v>0.05</v>
      </c>
      <c r="E105" s="39" t="s">
        <v>223</v>
      </c>
      <c r="F105" s="11">
        <v>150</v>
      </c>
      <c r="G105" s="45">
        <v>6</v>
      </c>
    </row>
    <row r="106" spans="1:17">
      <c r="A106" s="39"/>
      <c r="B106" s="13" t="s">
        <v>165</v>
      </c>
      <c r="C106" s="9"/>
      <c r="D106" s="44">
        <v>0.05</v>
      </c>
      <c r="E106" s="39" t="s">
        <v>223</v>
      </c>
      <c r="F106" s="11">
        <v>1500</v>
      </c>
      <c r="G106" s="45">
        <v>56</v>
      </c>
    </row>
    <row r="107" spans="1:17">
      <c r="A107" s="39"/>
      <c r="B107" s="13" t="s">
        <v>399</v>
      </c>
      <c r="C107" s="9"/>
      <c r="D107" s="44">
        <v>0.05</v>
      </c>
      <c r="E107" s="39" t="s">
        <v>223</v>
      </c>
      <c r="F107" s="11">
        <v>120</v>
      </c>
      <c r="G107" s="45">
        <v>5</v>
      </c>
    </row>
    <row r="108" spans="1:17">
      <c r="A108" s="39">
        <v>7</v>
      </c>
      <c r="B108" s="13" t="s">
        <v>399</v>
      </c>
      <c r="C108" s="1"/>
      <c r="D108" s="44">
        <v>0.05</v>
      </c>
      <c r="E108" s="39" t="s">
        <v>223</v>
      </c>
      <c r="F108" s="11">
        <v>1200</v>
      </c>
      <c r="G108" s="45">
        <v>45</v>
      </c>
      <c r="I108" s="5">
        <f>F99*D99</f>
        <v>16.5</v>
      </c>
      <c r="J108" s="30">
        <f>G99-I108</f>
        <v>-4.5</v>
      </c>
    </row>
    <row r="109" spans="1:17" ht="15.75" thickBot="1">
      <c r="A109" s="46"/>
      <c r="B109" s="46" t="s">
        <v>356</v>
      </c>
      <c r="C109" s="46"/>
      <c r="D109" s="46"/>
      <c r="E109" s="46"/>
      <c r="F109" s="47">
        <f>SUM(F99:F108)</f>
        <v>11000</v>
      </c>
      <c r="G109" s="47">
        <f>SUM(G99:G108)</f>
        <v>413</v>
      </c>
      <c r="J109" s="50"/>
      <c r="L109" s="29">
        <f>F109*D100</f>
        <v>550</v>
      </c>
      <c r="M109" s="29"/>
    </row>
    <row r="110" spans="1:17" ht="15.75" thickTop="1">
      <c r="A110" s="39"/>
      <c r="B110" s="39"/>
      <c r="C110" s="39"/>
      <c r="D110" s="44"/>
      <c r="E110" s="39"/>
      <c r="F110" s="43"/>
      <c r="G110" s="11"/>
      <c r="Q110" s="30"/>
    </row>
    <row r="111" spans="1:17" ht="15.75" thickBot="1">
      <c r="A111" s="39"/>
      <c r="B111" s="46" t="s">
        <v>329</v>
      </c>
      <c r="C111" s="46"/>
      <c r="D111" s="46"/>
      <c r="E111" s="46"/>
      <c r="F111" s="47">
        <f>F19+F89+F94+F109</f>
        <v>1204295</v>
      </c>
      <c r="G111" s="49">
        <f>G19+G89+G94+G109</f>
        <v>19910</v>
      </c>
      <c r="Q111" s="29"/>
    </row>
    <row r="112" spans="1:17" ht="15.75" thickTop="1">
      <c r="A112" s="39"/>
      <c r="B112" s="39"/>
      <c r="C112" s="39"/>
      <c r="D112" s="39"/>
      <c r="E112" s="39"/>
      <c r="F112" s="43"/>
      <c r="G112" s="11"/>
    </row>
    <row r="113" spans="6:7">
      <c r="F113" s="4">
        <f>Q110</f>
        <v>0</v>
      </c>
      <c r="G113" s="4">
        <f>Q111</f>
        <v>0</v>
      </c>
    </row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  <rowBreaks count="1" manualBreakCount="1">
    <brk id="89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5B73-E94F-4BC9-800C-34930028AE81}">
  <sheetPr>
    <pageSetUpPr fitToPage="1"/>
  </sheetPr>
  <dimension ref="A1:Q15"/>
  <sheetViews>
    <sheetView view="pageBreakPreview" zoomScaleNormal="100" workbookViewId="0">
      <selection activeCell="G4" sqref="G4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4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7">
      <c r="A1" s="1" t="s">
        <v>357</v>
      </c>
      <c r="B1" s="6" t="s">
        <v>330</v>
      </c>
      <c r="C1" s="6"/>
      <c r="D1" s="6"/>
      <c r="E1" s="6"/>
      <c r="F1" s="8"/>
      <c r="G1" s="8"/>
    </row>
    <row r="2" spans="1:17">
      <c r="A2" s="1" t="s">
        <v>358</v>
      </c>
      <c r="B2" s="6" t="s">
        <v>425</v>
      </c>
      <c r="C2" s="6"/>
      <c r="D2" s="6"/>
      <c r="E2" s="6"/>
      <c r="F2" s="1"/>
      <c r="G2" s="1"/>
    </row>
    <row r="3" spans="1:17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433</v>
      </c>
    </row>
    <row r="4" spans="1:17">
      <c r="A4" s="6"/>
      <c r="B4" s="6"/>
      <c r="C4" s="6"/>
      <c r="D4" s="6"/>
      <c r="E4" s="6"/>
      <c r="F4" s="8"/>
      <c r="G4" s="8"/>
    </row>
    <row r="5" spans="1:17">
      <c r="A5" s="12"/>
      <c r="B5" s="26"/>
      <c r="C5" s="14"/>
      <c r="D5" s="14"/>
      <c r="E5" s="14"/>
      <c r="F5" s="11"/>
      <c r="G5" s="45"/>
      <c r="L5" s="29"/>
      <c r="M5" s="29"/>
    </row>
    <row r="6" spans="1:17">
      <c r="A6" s="12"/>
      <c r="B6" s="23"/>
      <c r="C6" s="14"/>
      <c r="D6" s="14"/>
      <c r="E6" s="14"/>
      <c r="F6" s="11"/>
      <c r="G6" s="45"/>
      <c r="L6" s="29"/>
      <c r="M6" s="29"/>
    </row>
    <row r="7" spans="1:17">
      <c r="A7" s="42" t="s">
        <v>396</v>
      </c>
      <c r="B7" s="38"/>
      <c r="C7" s="39"/>
      <c r="D7" s="39"/>
      <c r="E7" s="39"/>
      <c r="F7" s="43"/>
      <c r="G7" s="45"/>
    </row>
    <row r="8" spans="1:17">
      <c r="A8" s="9" t="s">
        <v>332</v>
      </c>
      <c r="B8" s="23" t="s">
        <v>373</v>
      </c>
      <c r="C8" s="9" t="s">
        <v>334</v>
      </c>
      <c r="D8" s="9" t="s">
        <v>335</v>
      </c>
      <c r="E8" s="9" t="s">
        <v>336</v>
      </c>
      <c r="F8" s="11" t="s">
        <v>9</v>
      </c>
      <c r="G8" s="45" t="s">
        <v>380</v>
      </c>
    </row>
    <row r="9" spans="1:17">
      <c r="A9" s="39">
        <v>1</v>
      </c>
      <c r="B9" s="13" t="s">
        <v>426</v>
      </c>
      <c r="C9" s="39"/>
      <c r="D9" s="44">
        <v>0.05</v>
      </c>
      <c r="E9" s="39" t="s">
        <v>223</v>
      </c>
      <c r="F9" s="4">
        <v>10000</v>
      </c>
      <c r="G9" s="45">
        <v>500</v>
      </c>
    </row>
    <row r="10" spans="1:17">
      <c r="A10" s="39">
        <v>2</v>
      </c>
      <c r="B10" s="13" t="s">
        <v>169</v>
      </c>
      <c r="C10" s="39"/>
      <c r="D10" s="44">
        <v>0.05</v>
      </c>
      <c r="E10" s="39" t="s">
        <v>223</v>
      </c>
      <c r="F10" s="4">
        <v>2000</v>
      </c>
      <c r="G10" s="45">
        <v>100</v>
      </c>
    </row>
    <row r="11" spans="1:17" ht="15.75" thickBot="1">
      <c r="A11" s="46"/>
      <c r="B11" s="46" t="s">
        <v>356</v>
      </c>
      <c r="C11" s="46"/>
      <c r="D11" s="46"/>
      <c r="E11" s="46"/>
      <c r="F11" s="47">
        <f>SUM(F9:F10)</f>
        <v>12000</v>
      </c>
      <c r="G11" s="47">
        <f>SUM(G9:G10)</f>
        <v>600</v>
      </c>
      <c r="J11" s="50"/>
      <c r="L11" s="29">
        <f>F11*D10</f>
        <v>600</v>
      </c>
      <c r="M11" s="29"/>
    </row>
    <row r="12" spans="1:17" ht="15.75" thickTop="1">
      <c r="A12" s="39"/>
      <c r="B12" s="39"/>
      <c r="C12" s="39"/>
      <c r="D12" s="44"/>
      <c r="E12" s="39"/>
      <c r="F12" s="43"/>
      <c r="G12" s="11"/>
      <c r="Q12" s="30"/>
    </row>
    <row r="13" spans="1:17" ht="15.75" thickBot="1">
      <c r="A13" s="39"/>
      <c r="B13" s="46" t="s">
        <v>329</v>
      </c>
      <c r="C13" s="46"/>
      <c r="D13" s="46"/>
      <c r="E13" s="46"/>
      <c r="F13" s="47">
        <f>+F11</f>
        <v>12000</v>
      </c>
      <c r="G13" s="49">
        <f>+G11</f>
        <v>600</v>
      </c>
      <c r="Q13" s="29"/>
    </row>
    <row r="14" spans="1:17" ht="15.75" thickTop="1">
      <c r="A14" s="39"/>
      <c r="B14" s="39"/>
      <c r="C14" s="39"/>
      <c r="D14" s="39"/>
      <c r="E14" s="39"/>
      <c r="F14" s="43"/>
      <c r="G14" s="11"/>
    </row>
    <row r="15" spans="1:17" s="4" customFormat="1">
      <c r="A15" s="2"/>
      <c r="B15" s="2"/>
      <c r="C15" s="2"/>
      <c r="D15" s="2"/>
      <c r="E15" s="2"/>
      <c r="F15" s="4">
        <f>Q12</f>
        <v>0</v>
      </c>
      <c r="G15" s="4">
        <f>Q13</f>
        <v>0</v>
      </c>
      <c r="I15" s="5"/>
      <c r="J15" s="1"/>
      <c r="K15" s="1"/>
      <c r="L15" s="1"/>
      <c r="M15" s="1"/>
      <c r="N15" s="1"/>
      <c r="O15" s="1"/>
      <c r="P15" s="1"/>
      <c r="Q15" s="1"/>
    </row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8BC5-32C4-4800-B614-1636500D554F}">
  <sheetPr>
    <pageSetUpPr fitToPage="1"/>
  </sheetPr>
  <dimension ref="A1:Q14"/>
  <sheetViews>
    <sheetView view="pageBreakPreview" zoomScaleNormal="100" workbookViewId="0">
      <selection activeCell="E9" sqref="E9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4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7">
      <c r="A1" s="1" t="s">
        <v>357</v>
      </c>
      <c r="B1" s="6" t="s">
        <v>330</v>
      </c>
      <c r="C1" s="6"/>
      <c r="D1" s="6"/>
      <c r="E1" s="6"/>
      <c r="F1" s="8"/>
      <c r="G1" s="8"/>
    </row>
    <row r="2" spans="1:17">
      <c r="A2" s="1" t="s">
        <v>358</v>
      </c>
      <c r="B2" s="6" t="s">
        <v>448</v>
      </c>
      <c r="C2" s="6"/>
      <c r="D2" s="6"/>
      <c r="E2" s="6"/>
      <c r="F2" s="1"/>
      <c r="G2" s="1"/>
    </row>
    <row r="3" spans="1:17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449</v>
      </c>
    </row>
    <row r="4" spans="1:17">
      <c r="A4" s="6"/>
      <c r="B4" s="6"/>
      <c r="C4" s="6"/>
      <c r="D4" s="6"/>
      <c r="E4" s="6"/>
      <c r="F4" s="8"/>
      <c r="G4" s="8"/>
    </row>
    <row r="5" spans="1:17">
      <c r="A5" s="12"/>
      <c r="B5" s="26"/>
      <c r="C5" s="14"/>
      <c r="D5" s="14"/>
      <c r="E5" s="14"/>
      <c r="F5" s="11"/>
      <c r="G5" s="45"/>
      <c r="L5" s="29"/>
      <c r="M5" s="29"/>
    </row>
    <row r="6" spans="1:17">
      <c r="A6" s="12"/>
      <c r="B6" s="23"/>
      <c r="C6" s="14"/>
      <c r="D6" s="14"/>
      <c r="E6" s="14"/>
      <c r="F6" s="11"/>
      <c r="G6" s="45"/>
      <c r="L6" s="29"/>
      <c r="M6" s="29"/>
    </row>
    <row r="7" spans="1:17">
      <c r="A7" s="42" t="s">
        <v>450</v>
      </c>
      <c r="B7" s="38"/>
      <c r="C7" s="39"/>
      <c r="D7" s="39"/>
      <c r="E7" s="39"/>
      <c r="F7" s="43"/>
      <c r="G7" s="45"/>
    </row>
    <row r="8" spans="1:17">
      <c r="A8" s="9" t="s">
        <v>332</v>
      </c>
      <c r="B8" s="23" t="s">
        <v>373</v>
      </c>
      <c r="C8" s="9" t="s">
        <v>334</v>
      </c>
      <c r="D8" s="9" t="s">
        <v>335</v>
      </c>
      <c r="E8" s="9" t="s">
        <v>336</v>
      </c>
      <c r="F8" s="11" t="s">
        <v>9</v>
      </c>
      <c r="G8" s="45" t="s">
        <v>380</v>
      </c>
    </row>
    <row r="9" spans="1:17">
      <c r="A9" s="39">
        <v>1</v>
      </c>
      <c r="B9" s="312" t="s">
        <v>445</v>
      </c>
      <c r="C9" s="14"/>
      <c r="D9" s="298" t="s">
        <v>386</v>
      </c>
      <c r="E9" s="9" t="s">
        <v>76</v>
      </c>
      <c r="F9" s="4">
        <v>10000</v>
      </c>
      <c r="G9" s="45">
        <v>500</v>
      </c>
    </row>
    <row r="10" spans="1:17" ht="15.75" thickBot="1">
      <c r="A10" s="46"/>
      <c r="B10" s="46" t="s">
        <v>356</v>
      </c>
      <c r="C10" s="46"/>
      <c r="D10" s="46"/>
      <c r="E10" s="46"/>
      <c r="F10" s="47">
        <f>SUM(F9:F9)</f>
        <v>10000</v>
      </c>
      <c r="G10" s="47">
        <f>SUM(G9:G9)</f>
        <v>500</v>
      </c>
      <c r="J10" s="50"/>
      <c r="L10" s="29" t="e">
        <f>F10*#REF!</f>
        <v>#REF!</v>
      </c>
      <c r="M10" s="29"/>
    </row>
    <row r="11" spans="1:17" ht="15.75" thickTop="1">
      <c r="A11" s="39"/>
      <c r="B11" s="39"/>
      <c r="C11" s="39"/>
      <c r="D11" s="44"/>
      <c r="E11" s="39"/>
      <c r="F11" s="43"/>
      <c r="G11" s="11"/>
      <c r="Q11" s="30"/>
    </row>
    <row r="12" spans="1:17" ht="15.75" thickBot="1">
      <c r="A12" s="39"/>
      <c r="B12" s="46" t="s">
        <v>329</v>
      </c>
      <c r="C12" s="46"/>
      <c r="D12" s="46"/>
      <c r="E12" s="46"/>
      <c r="F12" s="47">
        <f>+F10</f>
        <v>10000</v>
      </c>
      <c r="G12" s="49">
        <f>+G10</f>
        <v>500</v>
      </c>
      <c r="Q12" s="29"/>
    </row>
    <row r="13" spans="1:17" ht="15.75" thickTop="1">
      <c r="A13" s="39"/>
      <c r="B13" s="39"/>
      <c r="C13" s="39"/>
      <c r="D13" s="39"/>
      <c r="E13" s="39"/>
      <c r="F13" s="43"/>
      <c r="G13" s="11"/>
    </row>
    <row r="14" spans="1:17" s="4" customFormat="1">
      <c r="A14" s="2"/>
      <c r="B14" s="2"/>
      <c r="C14" s="2"/>
      <c r="D14" s="2"/>
      <c r="E14" s="2"/>
      <c r="F14" s="4">
        <f>Q11</f>
        <v>0</v>
      </c>
      <c r="G14" s="4">
        <f>Q12</f>
        <v>0</v>
      </c>
      <c r="I14" s="5"/>
      <c r="J14" s="1"/>
      <c r="K14" s="1"/>
      <c r="L14" s="1"/>
      <c r="M14" s="1"/>
      <c r="N14" s="1"/>
      <c r="O14" s="1"/>
      <c r="P14" s="1"/>
      <c r="Q14" s="1"/>
    </row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ECCF-F6D4-47D2-BE4E-DA50CDF24CA9}">
  <sheetPr>
    <pageSetUpPr fitToPage="1"/>
  </sheetPr>
  <dimension ref="A1:Q195"/>
  <sheetViews>
    <sheetView zoomScaleNormal="100" zoomScaleSheetLayoutView="100" workbookViewId="0">
      <selection activeCell="N176" sqref="N176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2.140625" style="4" bestFit="1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3" width="9.140625" style="1"/>
    <col min="14" max="14" width="12.85546875" style="1" bestFit="1" customWidth="1"/>
    <col min="15" max="15" width="28" style="1" bestFit="1" customWidth="1"/>
    <col min="16" max="16" width="9.140625" style="1"/>
    <col min="17" max="17" width="10.28515625" style="1" customWidth="1"/>
    <col min="18" max="16384" width="9.140625" style="1"/>
  </cols>
  <sheetData>
    <row r="1" spans="1:15">
      <c r="A1" s="1" t="s">
        <v>357</v>
      </c>
      <c r="B1" s="6" t="s">
        <v>330</v>
      </c>
      <c r="C1" s="6"/>
      <c r="D1" s="6"/>
      <c r="E1" s="6"/>
      <c r="F1" s="8"/>
      <c r="G1" s="8"/>
    </row>
    <row r="2" spans="1:15">
      <c r="A2" s="1" t="s">
        <v>358</v>
      </c>
      <c r="B2" s="6" t="s">
        <v>401</v>
      </c>
      <c r="C2" s="6"/>
      <c r="D2" s="6"/>
      <c r="E2" s="6"/>
      <c r="F2" s="1"/>
      <c r="G2" s="1"/>
    </row>
    <row r="3" spans="1:15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402</v>
      </c>
    </row>
    <row r="4" spans="1:15">
      <c r="A4" s="6"/>
      <c r="B4" s="6"/>
      <c r="C4" s="6"/>
      <c r="D4" s="6"/>
      <c r="E4" s="6"/>
      <c r="F4" s="8"/>
      <c r="G4" s="8"/>
      <c r="N4" s="331" t="s">
        <v>75</v>
      </c>
      <c r="O4" s="332" t="s">
        <v>74</v>
      </c>
    </row>
    <row r="5" spans="1:15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1" t="s">
        <v>337</v>
      </c>
      <c r="G5" s="11" t="s">
        <v>10</v>
      </c>
      <c r="N5" s="331" t="s">
        <v>75</v>
      </c>
      <c r="O5" s="332" t="s">
        <v>74</v>
      </c>
    </row>
    <row r="6" spans="1:15">
      <c r="A6" s="12">
        <v>1</v>
      </c>
      <c r="B6" s="302" t="s">
        <v>55</v>
      </c>
      <c r="C6" s="14"/>
      <c r="D6" s="298" t="s">
        <v>386</v>
      </c>
      <c r="E6" s="9" t="s">
        <v>76</v>
      </c>
      <c r="F6" s="16">
        <v>144481</v>
      </c>
      <c r="G6" s="16">
        <v>2890</v>
      </c>
      <c r="I6" s="5">
        <f>F6*1.5%</f>
        <v>2167.2150000000001</v>
      </c>
      <c r="J6" s="27">
        <f>G6-I6</f>
        <v>722.78499999999985</v>
      </c>
      <c r="N6" s="331" t="s">
        <v>75</v>
      </c>
      <c r="O6" s="332" t="s">
        <v>74</v>
      </c>
    </row>
    <row r="7" spans="1:15">
      <c r="A7" s="12">
        <v>2</v>
      </c>
      <c r="B7" s="302" t="s">
        <v>55</v>
      </c>
      <c r="C7" s="14"/>
      <c r="D7" s="298" t="s">
        <v>386</v>
      </c>
      <c r="E7" s="9" t="s">
        <v>76</v>
      </c>
      <c r="F7" s="16">
        <v>299457.90000000002</v>
      </c>
      <c r="G7" s="16">
        <v>5989</v>
      </c>
      <c r="I7" s="5">
        <f t="shared" ref="I7:I22" si="0">F7*1.5%</f>
        <v>4491.8685000000005</v>
      </c>
      <c r="J7" s="27">
        <f t="shared" ref="J7:J22" si="1">G7-I7</f>
        <v>1497.1314999999995</v>
      </c>
      <c r="N7" s="333" t="s">
        <v>78</v>
      </c>
      <c r="O7" s="332" t="s">
        <v>77</v>
      </c>
    </row>
    <row r="8" spans="1:15">
      <c r="A8" s="12">
        <v>3</v>
      </c>
      <c r="B8" s="302" t="s">
        <v>403</v>
      </c>
      <c r="C8" s="14"/>
      <c r="D8" s="298" t="s">
        <v>386</v>
      </c>
      <c r="E8" s="9" t="s">
        <v>76</v>
      </c>
      <c r="F8" s="16">
        <v>22441</v>
      </c>
      <c r="G8" s="16">
        <v>448.82</v>
      </c>
      <c r="I8" s="5">
        <f t="shared" si="0"/>
        <v>336.61500000000001</v>
      </c>
      <c r="J8" s="27">
        <f t="shared" si="1"/>
        <v>112.20499999999998</v>
      </c>
      <c r="N8" s="334" t="s">
        <v>80</v>
      </c>
      <c r="O8" s="332" t="s">
        <v>79</v>
      </c>
    </row>
    <row r="9" spans="1:15">
      <c r="A9" s="12">
        <v>4</v>
      </c>
      <c r="B9" s="302" t="s">
        <v>55</v>
      </c>
      <c r="C9" s="14"/>
      <c r="D9" s="298" t="s">
        <v>386</v>
      </c>
      <c r="E9" s="9" t="s">
        <v>76</v>
      </c>
      <c r="F9" s="16">
        <v>1000000</v>
      </c>
      <c r="G9" s="16">
        <v>20000</v>
      </c>
      <c r="I9" s="5">
        <f t="shared" si="0"/>
        <v>15000</v>
      </c>
      <c r="J9" s="27">
        <f t="shared" si="1"/>
        <v>5000</v>
      </c>
      <c r="N9" s="334" t="s">
        <v>80</v>
      </c>
      <c r="O9" s="332" t="s">
        <v>79</v>
      </c>
    </row>
    <row r="10" spans="1:15">
      <c r="A10" s="12">
        <v>5</v>
      </c>
      <c r="B10" s="302" t="s">
        <v>404</v>
      </c>
      <c r="C10" s="14"/>
      <c r="D10" s="298" t="s">
        <v>386</v>
      </c>
      <c r="E10" s="9" t="s">
        <v>76</v>
      </c>
      <c r="F10" s="16">
        <v>700</v>
      </c>
      <c r="G10" s="16">
        <v>14</v>
      </c>
      <c r="I10" s="5">
        <f t="shared" si="0"/>
        <v>10.5</v>
      </c>
      <c r="J10" s="27">
        <f t="shared" si="1"/>
        <v>3.5</v>
      </c>
      <c r="N10" s="334" t="s">
        <v>80</v>
      </c>
      <c r="O10" s="332" t="s">
        <v>79</v>
      </c>
    </row>
    <row r="11" spans="1:15">
      <c r="A11" s="12">
        <v>6</v>
      </c>
      <c r="B11" s="302" t="s">
        <v>55</v>
      </c>
      <c r="C11" s="14"/>
      <c r="D11" s="298" t="s">
        <v>386</v>
      </c>
      <c r="E11" s="9" t="s">
        <v>76</v>
      </c>
      <c r="F11" s="16">
        <v>1000000</v>
      </c>
      <c r="G11" s="16">
        <v>20000</v>
      </c>
      <c r="I11" s="5">
        <f t="shared" si="0"/>
        <v>15000</v>
      </c>
      <c r="J11" s="27">
        <f t="shared" si="1"/>
        <v>5000</v>
      </c>
      <c r="N11" s="334" t="s">
        <v>80</v>
      </c>
      <c r="O11" s="332" t="s">
        <v>79</v>
      </c>
    </row>
    <row r="12" spans="1:15">
      <c r="A12" s="12">
        <v>7</v>
      </c>
      <c r="B12" s="302" t="s">
        <v>389</v>
      </c>
      <c r="C12" s="14"/>
      <c r="D12" s="298" t="s">
        <v>386</v>
      </c>
      <c r="E12" s="9" t="s">
        <v>76</v>
      </c>
      <c r="F12" s="16">
        <v>39597.550000000003</v>
      </c>
      <c r="G12" s="16">
        <v>791.95</v>
      </c>
      <c r="I12" s="5">
        <f t="shared" si="0"/>
        <v>593.96325000000002</v>
      </c>
      <c r="J12" s="27">
        <f t="shared" si="1"/>
        <v>197.98675000000003</v>
      </c>
      <c r="N12" s="334" t="s">
        <v>80</v>
      </c>
      <c r="O12" s="332" t="s">
        <v>79</v>
      </c>
    </row>
    <row r="13" spans="1:15">
      <c r="A13" s="12">
        <v>8</v>
      </c>
      <c r="B13" s="302" t="s">
        <v>405</v>
      </c>
      <c r="C13" s="14"/>
      <c r="D13" s="298" t="s">
        <v>386</v>
      </c>
      <c r="E13" s="9" t="s">
        <v>76</v>
      </c>
      <c r="F13" s="16">
        <v>25400</v>
      </c>
      <c r="G13" s="16">
        <v>508</v>
      </c>
      <c r="I13" s="5">
        <f t="shared" si="0"/>
        <v>381</v>
      </c>
      <c r="J13" s="27">
        <f t="shared" si="1"/>
        <v>127</v>
      </c>
      <c r="N13" s="334" t="s">
        <v>80</v>
      </c>
      <c r="O13" s="332" t="s">
        <v>79</v>
      </c>
    </row>
    <row r="14" spans="1:15">
      <c r="A14" s="12">
        <v>9</v>
      </c>
      <c r="B14" s="302" t="s">
        <v>405</v>
      </c>
      <c r="C14" s="14"/>
      <c r="D14" s="298" t="s">
        <v>386</v>
      </c>
      <c r="E14" s="9" t="s">
        <v>76</v>
      </c>
      <c r="F14" s="16">
        <v>52875</v>
      </c>
      <c r="G14" s="16">
        <v>1057.5</v>
      </c>
      <c r="I14" s="5">
        <f t="shared" si="0"/>
        <v>793.125</v>
      </c>
      <c r="J14" s="27">
        <f t="shared" si="1"/>
        <v>264.375</v>
      </c>
      <c r="N14" s="331" t="s">
        <v>82</v>
      </c>
      <c r="O14" s="332" t="s">
        <v>81</v>
      </c>
    </row>
    <row r="15" spans="1:15">
      <c r="A15" s="12">
        <v>10</v>
      </c>
      <c r="B15" s="302" t="s">
        <v>339</v>
      </c>
      <c r="C15" s="14"/>
      <c r="D15" s="298" t="s">
        <v>386</v>
      </c>
      <c r="E15" s="9" t="s">
        <v>76</v>
      </c>
      <c r="F15" s="16">
        <v>11088</v>
      </c>
      <c r="G15" s="16">
        <v>221.76</v>
      </c>
      <c r="I15" s="5">
        <f t="shared" si="0"/>
        <v>166.32</v>
      </c>
      <c r="J15" s="27">
        <f t="shared" si="1"/>
        <v>55.44</v>
      </c>
      <c r="N15" s="331" t="s">
        <v>82</v>
      </c>
      <c r="O15" s="332" t="s">
        <v>81</v>
      </c>
    </row>
    <row r="16" spans="1:15">
      <c r="A16" s="12">
        <v>11</v>
      </c>
      <c r="B16" s="302" t="s">
        <v>404</v>
      </c>
      <c r="C16" s="14"/>
      <c r="D16" s="298" t="s">
        <v>386</v>
      </c>
      <c r="E16" s="9" t="s">
        <v>76</v>
      </c>
      <c r="F16" s="16">
        <v>1400</v>
      </c>
      <c r="G16" s="16">
        <v>28</v>
      </c>
      <c r="I16" s="5">
        <f t="shared" si="0"/>
        <v>21</v>
      </c>
      <c r="J16" s="27">
        <f t="shared" si="1"/>
        <v>7</v>
      </c>
      <c r="N16" s="331" t="s">
        <v>82</v>
      </c>
      <c r="O16" s="332" t="s">
        <v>81</v>
      </c>
    </row>
    <row r="17" spans="1:15">
      <c r="A17" s="12">
        <v>12</v>
      </c>
      <c r="B17" s="324" t="s">
        <v>406</v>
      </c>
      <c r="C17" s="14"/>
      <c r="D17" s="298" t="s">
        <v>386</v>
      </c>
      <c r="E17" s="9" t="s">
        <v>76</v>
      </c>
      <c r="F17" s="16">
        <v>245827</v>
      </c>
      <c r="G17" s="16">
        <v>4916.54</v>
      </c>
      <c r="I17" s="5">
        <f t="shared" si="0"/>
        <v>3687.4049999999997</v>
      </c>
      <c r="J17" s="27">
        <f t="shared" si="1"/>
        <v>1229.1350000000002</v>
      </c>
      <c r="N17" s="334" t="s">
        <v>83</v>
      </c>
      <c r="O17" s="332" t="s">
        <v>27</v>
      </c>
    </row>
    <row r="18" spans="1:15">
      <c r="A18" s="12">
        <v>13</v>
      </c>
      <c r="B18" s="302" t="s">
        <v>55</v>
      </c>
      <c r="C18" s="14"/>
      <c r="D18" s="298" t="s">
        <v>386</v>
      </c>
      <c r="E18" s="9" t="s">
        <v>76</v>
      </c>
      <c r="F18" s="16">
        <v>500000</v>
      </c>
      <c r="G18" s="16">
        <v>10000</v>
      </c>
      <c r="J18" s="27"/>
      <c r="N18" s="334" t="s">
        <v>83</v>
      </c>
      <c r="O18" s="332" t="s">
        <v>27</v>
      </c>
    </row>
    <row r="19" spans="1:15">
      <c r="A19" s="12">
        <v>14</v>
      </c>
      <c r="B19" s="302" t="s">
        <v>404</v>
      </c>
      <c r="C19" s="14"/>
      <c r="D19" s="298" t="s">
        <v>386</v>
      </c>
      <c r="E19" s="9" t="s">
        <v>76</v>
      </c>
      <c r="F19" s="16">
        <v>700</v>
      </c>
      <c r="G19" s="16">
        <v>14</v>
      </c>
      <c r="J19" s="27"/>
      <c r="N19" s="334" t="s">
        <v>83</v>
      </c>
      <c r="O19" s="332" t="s">
        <v>27</v>
      </c>
    </row>
    <row r="20" spans="1:15">
      <c r="A20" s="12">
        <v>15</v>
      </c>
      <c r="B20" s="302" t="s">
        <v>55</v>
      </c>
      <c r="C20" s="14"/>
      <c r="D20" s="298" t="s">
        <v>386</v>
      </c>
      <c r="E20" s="9" t="s">
        <v>76</v>
      </c>
      <c r="F20" s="16">
        <v>76188</v>
      </c>
      <c r="G20" s="16">
        <v>1523.76</v>
      </c>
      <c r="J20" s="27"/>
      <c r="N20" s="334" t="s">
        <v>83</v>
      </c>
      <c r="O20" s="332" t="s">
        <v>27</v>
      </c>
    </row>
    <row r="21" spans="1:15">
      <c r="A21" s="12">
        <v>16</v>
      </c>
      <c r="B21" s="302" t="s">
        <v>56</v>
      </c>
      <c r="C21" s="14"/>
      <c r="D21" s="298" t="s">
        <v>386</v>
      </c>
      <c r="E21" s="9" t="s">
        <v>76</v>
      </c>
      <c r="F21" s="16">
        <v>2080</v>
      </c>
      <c r="G21" s="16">
        <v>41.6</v>
      </c>
      <c r="J21" s="27"/>
      <c r="N21" s="332" t="s">
        <v>85</v>
      </c>
      <c r="O21" s="332" t="s">
        <v>224</v>
      </c>
    </row>
    <row r="22" spans="1:15">
      <c r="A22" s="12">
        <v>17</v>
      </c>
      <c r="B22" s="302" t="s">
        <v>56</v>
      </c>
      <c r="C22" s="14"/>
      <c r="D22" s="298" t="s">
        <v>386</v>
      </c>
      <c r="E22" s="9" t="s">
        <v>76</v>
      </c>
      <c r="F22" s="16">
        <v>2080</v>
      </c>
      <c r="G22" s="16">
        <v>41.6</v>
      </c>
      <c r="I22" s="5">
        <f t="shared" si="0"/>
        <v>31.2</v>
      </c>
      <c r="J22" s="27">
        <f t="shared" si="1"/>
        <v>10.400000000000002</v>
      </c>
      <c r="N22" s="334" t="s">
        <v>86</v>
      </c>
      <c r="O22" s="332" t="s">
        <v>15</v>
      </c>
    </row>
    <row r="23" spans="1:15" ht="15.75" thickBot="1">
      <c r="A23" s="17"/>
      <c r="B23" s="18" t="s">
        <v>343</v>
      </c>
      <c r="C23" s="18"/>
      <c r="D23" s="18"/>
      <c r="E23" s="18"/>
      <c r="F23" s="49">
        <f>SUM(F6:F22)</f>
        <v>3424315.4499999997</v>
      </c>
      <c r="G23" s="20">
        <f>SUM(G6:G22)</f>
        <v>68486.530000000013</v>
      </c>
      <c r="I23" s="28"/>
      <c r="J23" s="28"/>
      <c r="L23" s="29"/>
      <c r="N23" s="252" t="s">
        <v>87</v>
      </c>
      <c r="O23" s="332" t="s">
        <v>11</v>
      </c>
    </row>
    <row r="24" spans="1:15" ht="15.75" thickTop="1">
      <c r="A24" s="12"/>
      <c r="B24" s="14"/>
      <c r="C24" s="14"/>
      <c r="D24" s="14"/>
      <c r="E24" s="14"/>
      <c r="F24" s="11"/>
      <c r="I24" s="28"/>
      <c r="J24" s="28"/>
      <c r="N24" s="252" t="s">
        <v>87</v>
      </c>
      <c r="O24" s="332" t="s">
        <v>11</v>
      </c>
    </row>
    <row r="25" spans="1:15">
      <c r="A25" s="21" t="s">
        <v>392</v>
      </c>
      <c r="B25" s="22" t="s">
        <v>345</v>
      </c>
      <c r="C25" s="14"/>
      <c r="D25" s="14"/>
      <c r="E25" s="14"/>
      <c r="F25" s="11"/>
      <c r="I25" s="28"/>
      <c r="J25" s="28"/>
      <c r="N25" s="331" t="s">
        <v>89</v>
      </c>
      <c r="O25" s="332" t="s">
        <v>88</v>
      </c>
    </row>
    <row r="26" spans="1:15">
      <c r="A26" s="9" t="s">
        <v>332</v>
      </c>
      <c r="B26" s="9" t="s">
        <v>333</v>
      </c>
      <c r="C26" s="9" t="s">
        <v>334</v>
      </c>
      <c r="D26" s="9" t="s">
        <v>335</v>
      </c>
      <c r="E26" s="9" t="s">
        <v>336</v>
      </c>
      <c r="F26" s="11" t="s">
        <v>337</v>
      </c>
      <c r="G26" s="11" t="s">
        <v>10</v>
      </c>
      <c r="N26" s="331" t="s">
        <v>90</v>
      </c>
      <c r="O26" s="332" t="s">
        <v>20</v>
      </c>
    </row>
    <row r="27" spans="1:15">
      <c r="A27" s="12">
        <v>1</v>
      </c>
      <c r="B27" s="302" t="s">
        <v>174</v>
      </c>
      <c r="C27" s="12"/>
      <c r="D27" s="296" t="s">
        <v>393</v>
      </c>
      <c r="E27" s="9" t="s">
        <v>76</v>
      </c>
      <c r="F27" s="45">
        <v>5000</v>
      </c>
      <c r="G27" s="45">
        <v>50</v>
      </c>
      <c r="I27" s="5">
        <f>F27*0.75%</f>
        <v>37.5</v>
      </c>
      <c r="J27" s="30">
        <f>G27-I27</f>
        <v>12.5</v>
      </c>
      <c r="N27" s="334" t="s">
        <v>91</v>
      </c>
      <c r="O27" s="332" t="s">
        <v>16</v>
      </c>
    </row>
    <row r="28" spans="1:15">
      <c r="A28" s="12">
        <v>2</v>
      </c>
      <c r="B28" s="302" t="s">
        <v>185</v>
      </c>
      <c r="C28" s="14"/>
      <c r="D28" s="296" t="s">
        <v>393</v>
      </c>
      <c r="E28" s="9" t="s">
        <v>76</v>
      </c>
      <c r="F28" s="45">
        <v>2800</v>
      </c>
      <c r="G28" s="45">
        <v>28</v>
      </c>
      <c r="I28" s="5">
        <f t="shared" ref="I28:I93" si="2">F28*0.75%</f>
        <v>21</v>
      </c>
      <c r="J28" s="30">
        <f t="shared" ref="J28:J93" si="3">G28-I28</f>
        <v>7</v>
      </c>
      <c r="N28" s="331" t="s">
        <v>89</v>
      </c>
      <c r="O28" s="332" t="s">
        <v>88</v>
      </c>
    </row>
    <row r="29" spans="1:15">
      <c r="A29" s="12">
        <v>3</v>
      </c>
      <c r="B29" s="302" t="s">
        <v>60</v>
      </c>
      <c r="C29" s="14"/>
      <c r="D29" s="296" t="s">
        <v>393</v>
      </c>
      <c r="E29" s="9" t="s">
        <v>76</v>
      </c>
      <c r="F29" s="45">
        <v>4887</v>
      </c>
      <c r="G29" s="45">
        <v>49</v>
      </c>
      <c r="I29" s="5">
        <f t="shared" si="2"/>
        <v>36.652499999999996</v>
      </c>
      <c r="J29" s="30">
        <f t="shared" si="3"/>
        <v>12.347500000000004</v>
      </c>
      <c r="N29" s="331" t="s">
        <v>89</v>
      </c>
      <c r="O29" s="332" t="s">
        <v>88</v>
      </c>
    </row>
    <row r="30" spans="1:15">
      <c r="A30" s="12">
        <v>4</v>
      </c>
      <c r="B30" s="302" t="s">
        <v>19</v>
      </c>
      <c r="C30" s="25"/>
      <c r="D30" s="296" t="s">
        <v>393</v>
      </c>
      <c r="E30" s="9" t="s">
        <v>76</v>
      </c>
      <c r="F30" s="45">
        <v>8337</v>
      </c>
      <c r="G30" s="45">
        <v>83</v>
      </c>
      <c r="I30" s="5">
        <f t="shared" si="2"/>
        <v>62.527499999999996</v>
      </c>
      <c r="J30" s="30">
        <f t="shared" si="3"/>
        <v>20.472500000000004</v>
      </c>
      <c r="N30" s="331" t="s">
        <v>92</v>
      </c>
      <c r="O30" s="332" t="s">
        <v>29</v>
      </c>
    </row>
    <row r="31" spans="1:15">
      <c r="A31" s="12">
        <v>5</v>
      </c>
      <c r="B31" s="302" t="s">
        <v>19</v>
      </c>
      <c r="C31" s="12"/>
      <c r="D31" s="296" t="s">
        <v>393</v>
      </c>
      <c r="E31" s="9" t="s">
        <v>76</v>
      </c>
      <c r="F31" s="45">
        <v>5675</v>
      </c>
      <c r="G31" s="45">
        <v>57</v>
      </c>
      <c r="I31" s="5">
        <f t="shared" si="2"/>
        <v>42.5625</v>
      </c>
      <c r="J31" s="30">
        <f t="shared" si="3"/>
        <v>14.4375</v>
      </c>
      <c r="N31" s="331" t="s">
        <v>94</v>
      </c>
      <c r="O31" s="332" t="s">
        <v>93</v>
      </c>
    </row>
    <row r="32" spans="1:15">
      <c r="A32" s="12">
        <v>6</v>
      </c>
      <c r="B32" s="302" t="s">
        <v>14</v>
      </c>
      <c r="C32" s="12"/>
      <c r="D32" s="296" t="s">
        <v>393</v>
      </c>
      <c r="E32" s="9" t="s">
        <v>76</v>
      </c>
      <c r="F32" s="45">
        <v>5000</v>
      </c>
      <c r="G32" s="45">
        <v>50</v>
      </c>
      <c r="I32" s="5">
        <f t="shared" si="2"/>
        <v>37.5</v>
      </c>
      <c r="J32" s="30">
        <f t="shared" si="3"/>
        <v>12.5</v>
      </c>
      <c r="N32" s="331" t="s">
        <v>94</v>
      </c>
      <c r="O32" s="332" t="s">
        <v>93</v>
      </c>
    </row>
    <row r="33" spans="1:15">
      <c r="A33" s="12">
        <v>7</v>
      </c>
      <c r="B33" s="302" t="s">
        <v>63</v>
      </c>
      <c r="C33" s="14"/>
      <c r="D33" s="296" t="s">
        <v>393</v>
      </c>
      <c r="E33" s="9" t="s">
        <v>76</v>
      </c>
      <c r="F33" s="45">
        <v>4500</v>
      </c>
      <c r="G33" s="45">
        <v>45</v>
      </c>
      <c r="I33" s="5">
        <f t="shared" si="2"/>
        <v>33.75</v>
      </c>
      <c r="J33" s="30">
        <f t="shared" si="3"/>
        <v>11.25</v>
      </c>
      <c r="N33" s="331" t="s">
        <v>94</v>
      </c>
      <c r="O33" s="332" t="s">
        <v>93</v>
      </c>
    </row>
    <row r="34" spans="1:15">
      <c r="A34" s="12">
        <v>8</v>
      </c>
      <c r="B34" s="302" t="s">
        <v>24</v>
      </c>
      <c r="C34" s="14"/>
      <c r="D34" s="296" t="s">
        <v>393</v>
      </c>
      <c r="E34" s="9" t="s">
        <v>76</v>
      </c>
      <c r="F34" s="45">
        <v>25000</v>
      </c>
      <c r="G34" s="45">
        <v>250</v>
      </c>
      <c r="I34" s="5">
        <f t="shared" si="2"/>
        <v>187.5</v>
      </c>
      <c r="J34" s="30">
        <f t="shared" si="3"/>
        <v>62.5</v>
      </c>
      <c r="N34" s="331" t="s">
        <v>94</v>
      </c>
      <c r="O34" s="332" t="s">
        <v>93</v>
      </c>
    </row>
    <row r="35" spans="1:15">
      <c r="A35" s="12">
        <v>9</v>
      </c>
      <c r="B35" s="302" t="s">
        <v>171</v>
      </c>
      <c r="C35" s="14"/>
      <c r="D35" s="296" t="s">
        <v>393</v>
      </c>
      <c r="E35" s="9" t="s">
        <v>76</v>
      </c>
      <c r="F35" s="45">
        <v>25000</v>
      </c>
      <c r="G35" s="45">
        <v>250</v>
      </c>
      <c r="I35" s="5">
        <f t="shared" si="2"/>
        <v>187.5</v>
      </c>
      <c r="J35" s="30">
        <f t="shared" si="3"/>
        <v>62.5</v>
      </c>
      <c r="N35" s="335" t="s">
        <v>96</v>
      </c>
      <c r="O35" s="336" t="s">
        <v>95</v>
      </c>
    </row>
    <row r="36" spans="1:15">
      <c r="A36" s="12">
        <v>10</v>
      </c>
      <c r="B36" s="302" t="s">
        <v>13</v>
      </c>
      <c r="C36" s="14"/>
      <c r="D36" s="296" t="s">
        <v>393</v>
      </c>
      <c r="E36" s="9" t="s">
        <v>76</v>
      </c>
      <c r="F36" s="45">
        <v>20000</v>
      </c>
      <c r="G36" s="45">
        <v>200</v>
      </c>
      <c r="I36" s="5">
        <f t="shared" si="2"/>
        <v>150</v>
      </c>
      <c r="J36" s="30">
        <f t="shared" si="3"/>
        <v>50</v>
      </c>
      <c r="N36" s="335" t="s">
        <v>96</v>
      </c>
      <c r="O36" s="336" t="s">
        <v>95</v>
      </c>
    </row>
    <row r="37" spans="1:15">
      <c r="A37" s="12">
        <v>11</v>
      </c>
      <c r="B37" s="302" t="s">
        <v>407</v>
      </c>
      <c r="C37" s="14"/>
      <c r="D37" s="296" t="s">
        <v>393</v>
      </c>
      <c r="E37" s="9" t="s">
        <v>76</v>
      </c>
      <c r="F37" s="45">
        <v>75000</v>
      </c>
      <c r="G37" s="45">
        <v>750</v>
      </c>
      <c r="I37" s="5">
        <f t="shared" si="2"/>
        <v>562.5</v>
      </c>
      <c r="J37" s="30">
        <f t="shared" si="3"/>
        <v>187.5</v>
      </c>
      <c r="N37" s="331" t="s">
        <v>75</v>
      </c>
      <c r="O37" s="332" t="s">
        <v>74</v>
      </c>
    </row>
    <row r="38" spans="1:15">
      <c r="A38" s="12">
        <v>12</v>
      </c>
      <c r="B38" s="302" t="s">
        <v>19</v>
      </c>
      <c r="C38" s="14"/>
      <c r="D38" s="296" t="s">
        <v>393</v>
      </c>
      <c r="E38" s="9" t="s">
        <v>76</v>
      </c>
      <c r="F38" s="45">
        <v>3075</v>
      </c>
      <c r="G38" s="45">
        <v>31</v>
      </c>
      <c r="I38" s="5">
        <f t="shared" si="2"/>
        <v>23.0625</v>
      </c>
      <c r="J38" s="30">
        <f t="shared" si="3"/>
        <v>7.9375</v>
      </c>
      <c r="N38" s="331" t="s">
        <v>75</v>
      </c>
      <c r="O38" s="332" t="s">
        <v>74</v>
      </c>
    </row>
    <row r="39" spans="1:15">
      <c r="A39" s="12">
        <v>13</v>
      </c>
      <c r="B39" s="302" t="s">
        <v>19</v>
      </c>
      <c r="D39" s="296" t="s">
        <v>393</v>
      </c>
      <c r="E39" s="9" t="s">
        <v>76</v>
      </c>
      <c r="F39" s="45">
        <v>2150</v>
      </c>
      <c r="G39" s="45">
        <v>22</v>
      </c>
      <c r="I39" s="5">
        <f t="shared" si="2"/>
        <v>16.125</v>
      </c>
      <c r="J39" s="30">
        <f t="shared" si="3"/>
        <v>5.875</v>
      </c>
      <c r="N39" s="331" t="s">
        <v>75</v>
      </c>
      <c r="O39" s="332" t="s">
        <v>74</v>
      </c>
    </row>
    <row r="40" spans="1:15">
      <c r="A40" s="12">
        <v>14</v>
      </c>
      <c r="B40" s="302" t="s">
        <v>60</v>
      </c>
      <c r="D40" s="296" t="s">
        <v>393</v>
      </c>
      <c r="E40" s="9" t="s">
        <v>76</v>
      </c>
      <c r="F40" s="45">
        <v>800</v>
      </c>
      <c r="G40" s="45">
        <v>8</v>
      </c>
      <c r="I40" s="5">
        <f t="shared" si="2"/>
        <v>6</v>
      </c>
      <c r="J40" s="30">
        <f t="shared" si="3"/>
        <v>2</v>
      </c>
      <c r="N40" s="331" t="s">
        <v>75</v>
      </c>
      <c r="O40" s="332" t="s">
        <v>74</v>
      </c>
    </row>
    <row r="41" spans="1:15">
      <c r="A41" s="12">
        <v>15</v>
      </c>
      <c r="B41" s="302" t="s">
        <v>185</v>
      </c>
      <c r="D41" s="296" t="s">
        <v>393</v>
      </c>
      <c r="E41" s="9" t="s">
        <v>76</v>
      </c>
      <c r="F41" s="45">
        <v>700</v>
      </c>
      <c r="G41" s="45">
        <v>7</v>
      </c>
      <c r="I41" s="5">
        <f t="shared" si="2"/>
        <v>5.25</v>
      </c>
      <c r="J41" s="30">
        <f t="shared" si="3"/>
        <v>1.75</v>
      </c>
      <c r="N41" s="333" t="s">
        <v>78</v>
      </c>
      <c r="O41" s="332" t="s">
        <v>77</v>
      </c>
    </row>
    <row r="42" spans="1:15">
      <c r="A42" s="12">
        <v>16</v>
      </c>
      <c r="B42" s="302" t="s">
        <v>14</v>
      </c>
      <c r="D42" s="296" t="s">
        <v>393</v>
      </c>
      <c r="E42" s="9" t="s">
        <v>76</v>
      </c>
      <c r="F42" s="45">
        <v>3000</v>
      </c>
      <c r="G42" s="45">
        <v>30</v>
      </c>
      <c r="I42" s="5">
        <f t="shared" si="2"/>
        <v>22.5</v>
      </c>
      <c r="J42" s="30">
        <f t="shared" si="3"/>
        <v>7.5</v>
      </c>
      <c r="N42" s="333" t="s">
        <v>78</v>
      </c>
      <c r="O42" s="332" t="s">
        <v>77</v>
      </c>
    </row>
    <row r="43" spans="1:15">
      <c r="A43" s="12">
        <v>17</v>
      </c>
      <c r="B43" s="302" t="s">
        <v>18</v>
      </c>
      <c r="D43" s="296" t="s">
        <v>393</v>
      </c>
      <c r="E43" s="9" t="s">
        <v>76</v>
      </c>
      <c r="F43" s="45">
        <v>1200</v>
      </c>
      <c r="G43" s="45">
        <v>12</v>
      </c>
      <c r="I43" s="5">
        <f t="shared" si="2"/>
        <v>9</v>
      </c>
      <c r="J43" s="30">
        <f t="shared" si="3"/>
        <v>3</v>
      </c>
      <c r="N43" s="334" t="s">
        <v>80</v>
      </c>
      <c r="O43" s="332" t="s">
        <v>79</v>
      </c>
    </row>
    <row r="44" spans="1:15">
      <c r="A44" s="12">
        <v>18</v>
      </c>
      <c r="B44" s="302" t="s">
        <v>174</v>
      </c>
      <c r="D44" s="296" t="s">
        <v>393</v>
      </c>
      <c r="E44" s="9" t="s">
        <v>76</v>
      </c>
      <c r="F44" s="45">
        <v>1800</v>
      </c>
      <c r="G44" s="45">
        <v>18</v>
      </c>
      <c r="I44" s="5">
        <f t="shared" si="2"/>
        <v>13.5</v>
      </c>
      <c r="J44" s="30">
        <f t="shared" si="3"/>
        <v>4.5</v>
      </c>
      <c r="N44" s="334" t="s">
        <v>80</v>
      </c>
      <c r="O44" s="332" t="s">
        <v>79</v>
      </c>
    </row>
    <row r="45" spans="1:15">
      <c r="A45" s="12">
        <v>19</v>
      </c>
      <c r="B45" s="302" t="s">
        <v>24</v>
      </c>
      <c r="D45" s="296" t="s">
        <v>393</v>
      </c>
      <c r="E45" s="9" t="s">
        <v>76</v>
      </c>
      <c r="F45" s="45">
        <v>10000</v>
      </c>
      <c r="G45" s="45">
        <v>100</v>
      </c>
      <c r="I45" s="5">
        <f t="shared" si="2"/>
        <v>75</v>
      </c>
      <c r="J45" s="30">
        <f t="shared" si="3"/>
        <v>25</v>
      </c>
      <c r="N45" s="334" t="s">
        <v>80</v>
      </c>
      <c r="O45" s="332" t="s">
        <v>79</v>
      </c>
    </row>
    <row r="46" spans="1:15">
      <c r="A46" s="12">
        <v>20</v>
      </c>
      <c r="B46" s="302" t="s">
        <v>171</v>
      </c>
      <c r="D46" s="296" t="s">
        <v>393</v>
      </c>
      <c r="E46" s="9" t="s">
        <v>76</v>
      </c>
      <c r="F46" s="45">
        <v>10000</v>
      </c>
      <c r="G46" s="45">
        <v>100</v>
      </c>
      <c r="I46" s="5">
        <f t="shared" si="2"/>
        <v>75</v>
      </c>
      <c r="J46" s="30">
        <f t="shared" si="3"/>
        <v>25</v>
      </c>
      <c r="N46" s="334" t="s">
        <v>80</v>
      </c>
      <c r="O46" s="332" t="s">
        <v>79</v>
      </c>
    </row>
    <row r="47" spans="1:15">
      <c r="A47" s="12">
        <v>21</v>
      </c>
      <c r="B47" s="302" t="s">
        <v>12</v>
      </c>
      <c r="D47" s="296" t="s">
        <v>393</v>
      </c>
      <c r="E47" s="9" t="s">
        <v>76</v>
      </c>
      <c r="F47" s="45">
        <v>15000</v>
      </c>
      <c r="G47" s="45">
        <v>150</v>
      </c>
      <c r="I47" s="5">
        <f t="shared" si="2"/>
        <v>112.5</v>
      </c>
      <c r="J47" s="30">
        <f t="shared" si="3"/>
        <v>37.5</v>
      </c>
      <c r="N47" s="334" t="s">
        <v>80</v>
      </c>
      <c r="O47" s="332" t="s">
        <v>79</v>
      </c>
    </row>
    <row r="48" spans="1:15">
      <c r="A48" s="12">
        <v>22</v>
      </c>
      <c r="B48" s="302" t="s">
        <v>22</v>
      </c>
      <c r="D48" s="296" t="s">
        <v>393</v>
      </c>
      <c r="E48" s="9" t="s">
        <v>76</v>
      </c>
      <c r="F48" s="45">
        <v>15000</v>
      </c>
      <c r="G48" s="45">
        <v>150</v>
      </c>
      <c r="I48" s="5">
        <f t="shared" si="2"/>
        <v>112.5</v>
      </c>
      <c r="J48" s="30">
        <f t="shared" si="3"/>
        <v>37.5</v>
      </c>
      <c r="N48" s="334" t="s">
        <v>80</v>
      </c>
      <c r="O48" s="332" t="s">
        <v>79</v>
      </c>
    </row>
    <row r="49" spans="1:15">
      <c r="A49" s="12">
        <v>23</v>
      </c>
      <c r="B49" s="302" t="s">
        <v>66</v>
      </c>
      <c r="D49" s="296" t="s">
        <v>393</v>
      </c>
      <c r="E49" s="9" t="s">
        <v>76</v>
      </c>
      <c r="F49" s="45">
        <v>4000</v>
      </c>
      <c r="G49" s="45">
        <v>40</v>
      </c>
      <c r="I49" s="5">
        <f t="shared" si="2"/>
        <v>30</v>
      </c>
      <c r="J49" s="30">
        <f t="shared" si="3"/>
        <v>10</v>
      </c>
      <c r="N49" s="334" t="s">
        <v>80</v>
      </c>
      <c r="O49" s="332" t="s">
        <v>79</v>
      </c>
    </row>
    <row r="50" spans="1:15">
      <c r="A50" s="12">
        <v>24</v>
      </c>
      <c r="B50" s="302" t="s">
        <v>177</v>
      </c>
      <c r="D50" s="296" t="s">
        <v>393</v>
      </c>
      <c r="E50" s="9" t="s">
        <v>76</v>
      </c>
      <c r="F50" s="45">
        <v>25000</v>
      </c>
      <c r="G50" s="45">
        <v>250</v>
      </c>
      <c r="I50" s="5">
        <f t="shared" si="2"/>
        <v>187.5</v>
      </c>
      <c r="J50" s="30">
        <f t="shared" si="3"/>
        <v>62.5</v>
      </c>
      <c r="N50" s="334" t="s">
        <v>80</v>
      </c>
      <c r="O50" s="332" t="s">
        <v>79</v>
      </c>
    </row>
    <row r="51" spans="1:15">
      <c r="A51" s="12">
        <v>25</v>
      </c>
      <c r="B51" s="302" t="s">
        <v>12</v>
      </c>
      <c r="D51" s="296" t="s">
        <v>393</v>
      </c>
      <c r="E51" s="9" t="s">
        <v>76</v>
      </c>
      <c r="F51" s="45">
        <v>130</v>
      </c>
      <c r="G51" s="45">
        <v>1</v>
      </c>
      <c r="I51" s="5">
        <f t="shared" si="2"/>
        <v>0.97499999999999998</v>
      </c>
      <c r="J51" s="30">
        <f t="shared" si="3"/>
        <v>2.5000000000000022E-2</v>
      </c>
      <c r="N51" s="334" t="s">
        <v>80</v>
      </c>
      <c r="O51" s="332" t="s">
        <v>79</v>
      </c>
    </row>
    <row r="52" spans="1:15">
      <c r="A52" s="12">
        <v>26</v>
      </c>
      <c r="B52" s="302" t="s">
        <v>22</v>
      </c>
      <c r="D52" s="296" t="s">
        <v>393</v>
      </c>
      <c r="E52" s="9" t="s">
        <v>76</v>
      </c>
      <c r="F52" s="45">
        <v>260</v>
      </c>
      <c r="G52" s="45">
        <v>3</v>
      </c>
      <c r="J52" s="30"/>
      <c r="N52" s="334" t="s">
        <v>80</v>
      </c>
      <c r="O52" s="332" t="s">
        <v>79</v>
      </c>
    </row>
    <row r="53" spans="1:15">
      <c r="A53" s="12">
        <v>27</v>
      </c>
      <c r="B53" s="302" t="s">
        <v>55</v>
      </c>
      <c r="D53" s="296" t="s">
        <v>393</v>
      </c>
      <c r="E53" s="9" t="s">
        <v>76</v>
      </c>
      <c r="F53" s="45">
        <v>2080</v>
      </c>
      <c r="G53" s="45">
        <v>21</v>
      </c>
      <c r="I53" s="5">
        <f t="shared" si="2"/>
        <v>15.6</v>
      </c>
      <c r="J53" s="30">
        <f t="shared" si="3"/>
        <v>5.4</v>
      </c>
      <c r="N53" s="334" t="s">
        <v>80</v>
      </c>
      <c r="O53" s="332" t="s">
        <v>79</v>
      </c>
    </row>
    <row r="54" spans="1:15">
      <c r="A54" s="12">
        <v>28</v>
      </c>
      <c r="B54" s="302" t="s">
        <v>24</v>
      </c>
      <c r="D54" s="296" t="s">
        <v>393</v>
      </c>
      <c r="E54" s="9" t="s">
        <v>76</v>
      </c>
      <c r="F54" s="45">
        <v>520</v>
      </c>
      <c r="G54" s="45">
        <v>5</v>
      </c>
      <c r="J54" s="30"/>
      <c r="N54" s="334" t="s">
        <v>80</v>
      </c>
      <c r="O54" s="332" t="s">
        <v>79</v>
      </c>
    </row>
    <row r="55" spans="1:15">
      <c r="A55" s="12">
        <v>29</v>
      </c>
      <c r="B55" s="303" t="s">
        <v>174</v>
      </c>
      <c r="D55" s="296" t="s">
        <v>393</v>
      </c>
      <c r="E55" s="9" t="s">
        <v>76</v>
      </c>
      <c r="F55" s="45">
        <v>8536</v>
      </c>
      <c r="G55" s="45">
        <v>85.36</v>
      </c>
      <c r="I55" s="5">
        <f t="shared" si="2"/>
        <v>64.02</v>
      </c>
      <c r="J55" s="30">
        <f t="shared" si="3"/>
        <v>21.340000000000003</v>
      </c>
      <c r="N55" s="334" t="s">
        <v>80</v>
      </c>
      <c r="O55" s="332" t="s">
        <v>79</v>
      </c>
    </row>
    <row r="56" spans="1:15">
      <c r="A56" s="12">
        <v>30</v>
      </c>
      <c r="B56" s="302" t="s">
        <v>19</v>
      </c>
      <c r="D56" s="296" t="s">
        <v>393</v>
      </c>
      <c r="E56" s="9" t="s">
        <v>76</v>
      </c>
      <c r="F56" s="45">
        <v>2325</v>
      </c>
      <c r="G56" s="45">
        <v>24</v>
      </c>
      <c r="I56" s="5">
        <f t="shared" si="2"/>
        <v>17.4375</v>
      </c>
      <c r="J56" s="30">
        <f t="shared" si="3"/>
        <v>6.5625</v>
      </c>
      <c r="N56" s="331" t="s">
        <v>82</v>
      </c>
      <c r="O56" s="332" t="s">
        <v>81</v>
      </c>
    </row>
    <row r="57" spans="1:15">
      <c r="A57" s="12">
        <v>31</v>
      </c>
      <c r="B57" s="302" t="s">
        <v>14</v>
      </c>
      <c r="D57" s="296" t="s">
        <v>393</v>
      </c>
      <c r="E57" s="9" t="s">
        <v>76</v>
      </c>
      <c r="F57" s="45">
        <v>2400</v>
      </c>
      <c r="G57" s="45">
        <v>24</v>
      </c>
      <c r="I57" s="5">
        <f t="shared" si="2"/>
        <v>18</v>
      </c>
      <c r="J57" s="30">
        <f t="shared" si="3"/>
        <v>6</v>
      </c>
      <c r="N57" s="331" t="s">
        <v>82</v>
      </c>
      <c r="O57" s="332" t="s">
        <v>81</v>
      </c>
    </row>
    <row r="58" spans="1:15">
      <c r="A58" s="12">
        <v>32</v>
      </c>
      <c r="B58" s="302" t="s">
        <v>19</v>
      </c>
      <c r="D58" s="296" t="s">
        <v>393</v>
      </c>
      <c r="E58" s="9" t="s">
        <v>76</v>
      </c>
      <c r="F58" s="45">
        <v>6812</v>
      </c>
      <c r="G58" s="45">
        <v>68</v>
      </c>
      <c r="I58" s="5">
        <f t="shared" si="2"/>
        <v>51.089999999999996</v>
      </c>
      <c r="J58" s="30">
        <f t="shared" si="3"/>
        <v>16.910000000000004</v>
      </c>
      <c r="N58" s="331" t="s">
        <v>82</v>
      </c>
      <c r="O58" s="332" t="s">
        <v>81</v>
      </c>
    </row>
    <row r="59" spans="1:15">
      <c r="A59" s="12">
        <v>33</v>
      </c>
      <c r="B59" s="302" t="s">
        <v>149</v>
      </c>
      <c r="D59" s="296" t="s">
        <v>393</v>
      </c>
      <c r="E59" s="9" t="s">
        <v>76</v>
      </c>
      <c r="F59" s="45">
        <v>1200</v>
      </c>
      <c r="G59" s="45">
        <v>12</v>
      </c>
      <c r="I59" s="5">
        <f t="shared" si="2"/>
        <v>9</v>
      </c>
      <c r="J59" s="30">
        <f t="shared" si="3"/>
        <v>3</v>
      </c>
      <c r="N59" s="331" t="s">
        <v>82</v>
      </c>
      <c r="O59" s="332" t="s">
        <v>81</v>
      </c>
    </row>
    <row r="60" spans="1:15">
      <c r="A60" s="12">
        <v>34</v>
      </c>
      <c r="B60" s="302" t="s">
        <v>18</v>
      </c>
      <c r="D60" s="296" t="s">
        <v>393</v>
      </c>
      <c r="E60" s="9" t="s">
        <v>76</v>
      </c>
      <c r="F60" s="45">
        <v>3300</v>
      </c>
      <c r="G60" s="45">
        <v>33</v>
      </c>
      <c r="I60" s="5">
        <f t="shared" si="2"/>
        <v>24.75</v>
      </c>
      <c r="J60" s="30">
        <f t="shared" si="3"/>
        <v>8.25</v>
      </c>
      <c r="N60" s="331" t="s">
        <v>82</v>
      </c>
      <c r="O60" s="332" t="s">
        <v>81</v>
      </c>
    </row>
    <row r="61" spans="1:15">
      <c r="A61" s="12">
        <v>35</v>
      </c>
      <c r="B61" s="302" t="s">
        <v>174</v>
      </c>
      <c r="D61" s="296" t="s">
        <v>393</v>
      </c>
      <c r="E61" s="9" t="s">
        <v>76</v>
      </c>
      <c r="F61" s="45">
        <v>1800</v>
      </c>
      <c r="G61" s="45">
        <v>18</v>
      </c>
      <c r="I61" s="5">
        <f t="shared" si="2"/>
        <v>13.5</v>
      </c>
      <c r="J61" s="30">
        <f t="shared" si="3"/>
        <v>4.5</v>
      </c>
      <c r="N61" s="331" t="s">
        <v>82</v>
      </c>
      <c r="O61" s="332" t="s">
        <v>81</v>
      </c>
    </row>
    <row r="62" spans="1:15">
      <c r="A62" s="12">
        <v>36</v>
      </c>
      <c r="B62" s="302" t="s">
        <v>407</v>
      </c>
      <c r="D62" s="296" t="s">
        <v>393</v>
      </c>
      <c r="E62" s="9" t="s">
        <v>76</v>
      </c>
      <c r="F62" s="45">
        <v>50000</v>
      </c>
      <c r="G62" s="45">
        <v>500</v>
      </c>
      <c r="I62" s="5">
        <f t="shared" si="2"/>
        <v>375</v>
      </c>
      <c r="J62" s="30">
        <f t="shared" si="3"/>
        <v>125</v>
      </c>
      <c r="N62" s="331" t="s">
        <v>82</v>
      </c>
      <c r="O62" s="332" t="s">
        <v>81</v>
      </c>
    </row>
    <row r="63" spans="1:15">
      <c r="A63" s="12">
        <v>37</v>
      </c>
      <c r="B63" s="302" t="s">
        <v>12</v>
      </c>
      <c r="D63" s="296" t="s">
        <v>393</v>
      </c>
      <c r="E63" s="9" t="s">
        <v>76</v>
      </c>
      <c r="F63" s="45">
        <v>20000</v>
      </c>
      <c r="G63" s="45">
        <v>200</v>
      </c>
      <c r="I63" s="5">
        <f t="shared" si="2"/>
        <v>150</v>
      </c>
      <c r="J63" s="30">
        <f t="shared" si="3"/>
        <v>50</v>
      </c>
      <c r="N63" s="331" t="s">
        <v>82</v>
      </c>
      <c r="O63" s="332" t="s">
        <v>81</v>
      </c>
    </row>
    <row r="64" spans="1:15">
      <c r="A64" s="12">
        <v>38</v>
      </c>
      <c r="B64" s="302" t="s">
        <v>171</v>
      </c>
      <c r="D64" s="296" t="s">
        <v>393</v>
      </c>
      <c r="E64" s="9" t="s">
        <v>76</v>
      </c>
      <c r="F64" s="45">
        <v>15000</v>
      </c>
      <c r="G64" s="45">
        <v>150</v>
      </c>
      <c r="I64" s="5">
        <f t="shared" si="2"/>
        <v>112.5</v>
      </c>
      <c r="J64" s="30">
        <f t="shared" si="3"/>
        <v>37.5</v>
      </c>
      <c r="N64" s="335" t="s">
        <v>98</v>
      </c>
      <c r="O64" s="336" t="s">
        <v>97</v>
      </c>
    </row>
    <row r="65" spans="1:15">
      <c r="A65" s="12">
        <v>39</v>
      </c>
      <c r="B65" s="302" t="s">
        <v>421</v>
      </c>
      <c r="D65" s="296" t="s">
        <v>393</v>
      </c>
      <c r="E65" s="9" t="s">
        <v>76</v>
      </c>
      <c r="F65" s="45">
        <v>30748</v>
      </c>
      <c r="G65" s="45">
        <v>307.48</v>
      </c>
      <c r="I65" s="5">
        <f t="shared" si="2"/>
        <v>230.60999999999999</v>
      </c>
      <c r="J65" s="30">
        <f t="shared" si="3"/>
        <v>76.870000000000033</v>
      </c>
      <c r="N65" s="334" t="s">
        <v>83</v>
      </c>
      <c r="O65" s="332" t="s">
        <v>27</v>
      </c>
    </row>
    <row r="66" spans="1:15">
      <c r="A66" s="12">
        <v>40</v>
      </c>
      <c r="B66" s="302" t="s">
        <v>18</v>
      </c>
      <c r="D66" s="296" t="s">
        <v>393</v>
      </c>
      <c r="E66" s="9" t="s">
        <v>76</v>
      </c>
      <c r="F66" s="45">
        <v>1200</v>
      </c>
      <c r="G66" s="45">
        <v>12</v>
      </c>
      <c r="I66" s="5">
        <f t="shared" si="2"/>
        <v>9</v>
      </c>
      <c r="J66" s="30">
        <f t="shared" si="3"/>
        <v>3</v>
      </c>
      <c r="N66" s="334" t="s">
        <v>83</v>
      </c>
      <c r="O66" s="332" t="s">
        <v>27</v>
      </c>
    </row>
    <row r="67" spans="1:15">
      <c r="A67" s="12">
        <v>41</v>
      </c>
      <c r="B67" s="302" t="s">
        <v>19</v>
      </c>
      <c r="D67" s="296" t="s">
        <v>393</v>
      </c>
      <c r="E67" s="9" t="s">
        <v>76</v>
      </c>
      <c r="F67" s="45">
        <v>1000</v>
      </c>
      <c r="G67" s="45">
        <v>10</v>
      </c>
      <c r="I67" s="5">
        <f t="shared" si="2"/>
        <v>7.5</v>
      </c>
      <c r="J67" s="30">
        <f t="shared" si="3"/>
        <v>2.5</v>
      </c>
      <c r="N67" s="334" t="s">
        <v>83</v>
      </c>
      <c r="O67" s="332" t="s">
        <v>27</v>
      </c>
    </row>
    <row r="68" spans="1:15">
      <c r="A68" s="12">
        <v>42</v>
      </c>
      <c r="B68" s="302" t="s">
        <v>19</v>
      </c>
      <c r="D68" s="296" t="s">
        <v>393</v>
      </c>
      <c r="E68" s="9" t="s">
        <v>76</v>
      </c>
      <c r="F68" s="45">
        <v>3950</v>
      </c>
      <c r="G68" s="45">
        <v>40</v>
      </c>
      <c r="I68" s="5">
        <f t="shared" si="2"/>
        <v>29.625</v>
      </c>
      <c r="J68" s="30">
        <f t="shared" si="3"/>
        <v>10.375</v>
      </c>
      <c r="N68" s="334" t="s">
        <v>83</v>
      </c>
      <c r="O68" s="332" t="s">
        <v>27</v>
      </c>
    </row>
    <row r="69" spans="1:15">
      <c r="A69" s="12">
        <v>43</v>
      </c>
      <c r="B69" s="302" t="s">
        <v>66</v>
      </c>
      <c r="D69" s="296" t="s">
        <v>393</v>
      </c>
      <c r="E69" s="9" t="s">
        <v>76</v>
      </c>
      <c r="F69" s="45">
        <v>8000</v>
      </c>
      <c r="G69" s="45">
        <v>80</v>
      </c>
      <c r="I69" s="5">
        <f t="shared" si="2"/>
        <v>60</v>
      </c>
      <c r="J69" s="30">
        <f t="shared" si="3"/>
        <v>20</v>
      </c>
      <c r="N69" s="334" t="s">
        <v>83</v>
      </c>
      <c r="O69" s="332" t="s">
        <v>27</v>
      </c>
    </row>
    <row r="70" spans="1:15">
      <c r="A70" s="12">
        <v>44</v>
      </c>
      <c r="B70" s="302" t="s">
        <v>24</v>
      </c>
      <c r="D70" s="296" t="s">
        <v>393</v>
      </c>
      <c r="E70" s="9" t="s">
        <v>76</v>
      </c>
      <c r="F70" s="45">
        <v>20000</v>
      </c>
      <c r="G70" s="45">
        <v>200</v>
      </c>
      <c r="I70" s="5">
        <f t="shared" si="2"/>
        <v>150</v>
      </c>
      <c r="J70" s="30">
        <f t="shared" si="3"/>
        <v>50</v>
      </c>
      <c r="N70" s="335" t="s">
        <v>99</v>
      </c>
      <c r="O70" s="337" t="s">
        <v>40</v>
      </c>
    </row>
    <row r="71" spans="1:15">
      <c r="A71" s="12">
        <v>45</v>
      </c>
      <c r="B71" s="302" t="s">
        <v>171</v>
      </c>
      <c r="D71" s="296" t="s">
        <v>393</v>
      </c>
      <c r="E71" s="9" t="s">
        <v>76</v>
      </c>
      <c r="F71" s="45">
        <v>20000</v>
      </c>
      <c r="G71" s="45">
        <v>200</v>
      </c>
      <c r="I71" s="5">
        <f t="shared" si="2"/>
        <v>150</v>
      </c>
      <c r="J71" s="30">
        <f t="shared" si="3"/>
        <v>50</v>
      </c>
      <c r="N71" s="335" t="s">
        <v>99</v>
      </c>
      <c r="O71" s="337" t="s">
        <v>40</v>
      </c>
    </row>
    <row r="72" spans="1:15">
      <c r="A72" s="12">
        <v>46</v>
      </c>
      <c r="B72" s="302" t="s">
        <v>407</v>
      </c>
      <c r="D72" s="296" t="s">
        <v>393</v>
      </c>
      <c r="E72" s="9" t="s">
        <v>76</v>
      </c>
      <c r="F72" s="45">
        <v>50000</v>
      </c>
      <c r="G72" s="45">
        <v>500</v>
      </c>
      <c r="I72" s="5">
        <f t="shared" si="2"/>
        <v>375</v>
      </c>
      <c r="J72" s="30">
        <f t="shared" si="3"/>
        <v>125</v>
      </c>
      <c r="N72" s="334" t="s">
        <v>100</v>
      </c>
      <c r="O72" s="337" t="s">
        <v>39</v>
      </c>
    </row>
    <row r="73" spans="1:15">
      <c r="A73" s="12">
        <v>47</v>
      </c>
      <c r="B73" s="303" t="s">
        <v>408</v>
      </c>
      <c r="D73" s="296" t="s">
        <v>393</v>
      </c>
      <c r="E73" s="9" t="s">
        <v>76</v>
      </c>
      <c r="F73" s="45">
        <v>183300</v>
      </c>
      <c r="G73" s="45">
        <v>1950</v>
      </c>
      <c r="I73" s="5">
        <f t="shared" si="2"/>
        <v>1374.75</v>
      </c>
      <c r="J73" s="30">
        <f t="shared" si="3"/>
        <v>575.25</v>
      </c>
      <c r="N73" s="334" t="s">
        <v>86</v>
      </c>
      <c r="O73" s="337" t="s">
        <v>33</v>
      </c>
    </row>
    <row r="74" spans="1:15">
      <c r="A74" s="12">
        <v>48</v>
      </c>
      <c r="B74" s="302" t="s">
        <v>63</v>
      </c>
      <c r="D74" s="296" t="s">
        <v>393</v>
      </c>
      <c r="E74" s="9" t="s">
        <v>76</v>
      </c>
      <c r="F74" s="45">
        <v>2800</v>
      </c>
      <c r="G74" s="45">
        <v>28</v>
      </c>
      <c r="I74" s="5">
        <f t="shared" si="2"/>
        <v>21</v>
      </c>
      <c r="J74" s="30">
        <f t="shared" si="3"/>
        <v>7</v>
      </c>
      <c r="N74" s="331" t="s">
        <v>94</v>
      </c>
      <c r="O74" s="332" t="s">
        <v>93</v>
      </c>
    </row>
    <row r="75" spans="1:15">
      <c r="A75" s="12">
        <v>49</v>
      </c>
      <c r="B75" s="302" t="s">
        <v>18</v>
      </c>
      <c r="D75" s="296" t="s">
        <v>393</v>
      </c>
      <c r="E75" s="9" t="s">
        <v>76</v>
      </c>
      <c r="F75" s="45">
        <v>1950</v>
      </c>
      <c r="G75" s="45">
        <v>20</v>
      </c>
      <c r="I75" s="5">
        <f t="shared" si="2"/>
        <v>14.625</v>
      </c>
      <c r="J75" s="30">
        <f t="shared" si="3"/>
        <v>5.375</v>
      </c>
      <c r="N75" s="331" t="s">
        <v>94</v>
      </c>
      <c r="O75" s="332" t="s">
        <v>93</v>
      </c>
    </row>
    <row r="76" spans="1:15">
      <c r="A76" s="12">
        <v>50</v>
      </c>
      <c r="B76" s="302" t="s">
        <v>174</v>
      </c>
      <c r="D76" s="296" t="s">
        <v>393</v>
      </c>
      <c r="E76" s="9" t="s">
        <v>76</v>
      </c>
      <c r="F76" s="45">
        <v>4200</v>
      </c>
      <c r="G76" s="45">
        <v>42</v>
      </c>
      <c r="I76" s="5">
        <f t="shared" si="2"/>
        <v>31.5</v>
      </c>
      <c r="J76" s="30">
        <f t="shared" si="3"/>
        <v>10.5</v>
      </c>
      <c r="N76" s="331" t="s">
        <v>94</v>
      </c>
      <c r="O76" s="332" t="s">
        <v>93</v>
      </c>
    </row>
    <row r="77" spans="1:15">
      <c r="A77" s="12">
        <v>51</v>
      </c>
      <c r="B77" s="302" t="s">
        <v>14</v>
      </c>
      <c r="D77" s="296" t="s">
        <v>393</v>
      </c>
      <c r="E77" s="9" t="s">
        <v>76</v>
      </c>
      <c r="F77" s="45">
        <v>1800</v>
      </c>
      <c r="G77" s="45">
        <v>18</v>
      </c>
      <c r="I77" s="5">
        <f t="shared" si="2"/>
        <v>13.5</v>
      </c>
      <c r="J77" s="30">
        <f t="shared" si="3"/>
        <v>4.5</v>
      </c>
      <c r="N77" s="331" t="s">
        <v>94</v>
      </c>
      <c r="O77" s="332" t="s">
        <v>93</v>
      </c>
    </row>
    <row r="78" spans="1:15">
      <c r="A78" s="12">
        <v>52</v>
      </c>
      <c r="B78" s="302" t="s">
        <v>19</v>
      </c>
      <c r="D78" s="296" t="s">
        <v>393</v>
      </c>
      <c r="E78" s="9" t="s">
        <v>76</v>
      </c>
      <c r="F78" s="45">
        <v>500</v>
      </c>
      <c r="G78" s="45">
        <v>5</v>
      </c>
      <c r="I78" s="5">
        <f t="shared" si="2"/>
        <v>3.75</v>
      </c>
      <c r="J78" s="30">
        <f t="shared" si="3"/>
        <v>1.25</v>
      </c>
      <c r="N78" s="335" t="s">
        <v>101</v>
      </c>
      <c r="O78" s="337" t="s">
        <v>36</v>
      </c>
    </row>
    <row r="79" spans="1:15">
      <c r="A79" s="12">
        <v>53</v>
      </c>
      <c r="B79" s="302" t="s">
        <v>60</v>
      </c>
      <c r="D79" s="296" t="s">
        <v>393</v>
      </c>
      <c r="E79" s="9" t="s">
        <v>76</v>
      </c>
      <c r="F79" s="45">
        <v>1175</v>
      </c>
      <c r="G79" s="45">
        <v>11.75</v>
      </c>
      <c r="I79" s="5">
        <f t="shared" si="2"/>
        <v>8.8125</v>
      </c>
      <c r="J79" s="30">
        <f t="shared" si="3"/>
        <v>2.9375</v>
      </c>
      <c r="N79" s="335" t="s">
        <v>96</v>
      </c>
      <c r="O79" s="336" t="s">
        <v>95</v>
      </c>
    </row>
    <row r="80" spans="1:15">
      <c r="A80" s="12">
        <v>54</v>
      </c>
      <c r="B80" s="302" t="s">
        <v>22</v>
      </c>
      <c r="D80" s="296" t="s">
        <v>393</v>
      </c>
      <c r="E80" s="9" t="s">
        <v>76</v>
      </c>
      <c r="F80" s="45">
        <v>10000</v>
      </c>
      <c r="G80" s="45">
        <v>100</v>
      </c>
      <c r="I80" s="5">
        <f t="shared" si="2"/>
        <v>75</v>
      </c>
      <c r="J80" s="30">
        <f t="shared" si="3"/>
        <v>25</v>
      </c>
      <c r="N80" s="335" t="s">
        <v>96</v>
      </c>
      <c r="O80" s="336" t="s">
        <v>95</v>
      </c>
    </row>
    <row r="81" spans="1:15">
      <c r="A81" s="12">
        <v>55</v>
      </c>
      <c r="B81" s="302" t="s">
        <v>13</v>
      </c>
      <c r="C81" s="14"/>
      <c r="D81" s="296" t="s">
        <v>393</v>
      </c>
      <c r="E81" s="9" t="s">
        <v>76</v>
      </c>
      <c r="F81" s="45">
        <v>10000</v>
      </c>
      <c r="G81" s="45">
        <v>100</v>
      </c>
      <c r="I81" s="28">
        <f t="shared" si="2"/>
        <v>75</v>
      </c>
      <c r="J81" s="28">
        <f t="shared" si="3"/>
        <v>25</v>
      </c>
      <c r="N81" s="335" t="s">
        <v>96</v>
      </c>
      <c r="O81" s="336" t="s">
        <v>95</v>
      </c>
    </row>
    <row r="82" spans="1:15">
      <c r="A82" s="12">
        <v>56</v>
      </c>
      <c r="B82" s="302" t="s">
        <v>407</v>
      </c>
      <c r="C82" s="14"/>
      <c r="D82" s="296" t="s">
        <v>393</v>
      </c>
      <c r="E82" s="9" t="s">
        <v>76</v>
      </c>
      <c r="F82" s="45">
        <v>25000</v>
      </c>
      <c r="G82" s="45">
        <v>250</v>
      </c>
      <c r="I82" s="28">
        <f t="shared" si="2"/>
        <v>187.5</v>
      </c>
      <c r="J82" s="28">
        <f t="shared" si="3"/>
        <v>62.5</v>
      </c>
      <c r="N82" s="338" t="s">
        <v>102</v>
      </c>
      <c r="O82" s="339" t="s">
        <v>54</v>
      </c>
    </row>
    <row r="83" spans="1:15">
      <c r="A83" s="12">
        <v>57</v>
      </c>
      <c r="B83" s="302" t="s">
        <v>12</v>
      </c>
      <c r="C83" s="14"/>
      <c r="D83" s="296" t="s">
        <v>393</v>
      </c>
      <c r="E83" s="9" t="s">
        <v>76</v>
      </c>
      <c r="F83" s="45">
        <v>25000</v>
      </c>
      <c r="G83" s="45">
        <v>250</v>
      </c>
      <c r="I83" s="28">
        <f t="shared" si="2"/>
        <v>187.5</v>
      </c>
      <c r="J83" s="28">
        <f t="shared" si="3"/>
        <v>62.5</v>
      </c>
      <c r="N83" s="331" t="s">
        <v>75</v>
      </c>
      <c r="O83" s="332" t="s">
        <v>74</v>
      </c>
    </row>
    <row r="84" spans="1:15">
      <c r="A84" s="12">
        <v>58</v>
      </c>
      <c r="B84" s="302" t="s">
        <v>171</v>
      </c>
      <c r="C84" s="14"/>
      <c r="D84" s="296" t="s">
        <v>393</v>
      </c>
      <c r="E84" s="9" t="s">
        <v>76</v>
      </c>
      <c r="F84" s="45">
        <v>20000</v>
      </c>
      <c r="G84" s="45">
        <v>200</v>
      </c>
      <c r="I84" s="28">
        <f t="shared" si="2"/>
        <v>150</v>
      </c>
      <c r="J84" s="28">
        <f t="shared" si="3"/>
        <v>50</v>
      </c>
      <c r="N84" s="331" t="s">
        <v>75</v>
      </c>
      <c r="O84" s="332" t="s">
        <v>74</v>
      </c>
    </row>
    <row r="85" spans="1:15">
      <c r="A85" s="12">
        <v>59</v>
      </c>
      <c r="B85" s="302" t="s">
        <v>24</v>
      </c>
      <c r="C85" s="14"/>
      <c r="D85" s="296" t="s">
        <v>393</v>
      </c>
      <c r="E85" s="9" t="s">
        <v>76</v>
      </c>
      <c r="F85" s="45">
        <v>10000</v>
      </c>
      <c r="G85" s="45">
        <v>200</v>
      </c>
      <c r="I85" s="28">
        <f t="shared" si="2"/>
        <v>75</v>
      </c>
      <c r="J85" s="28">
        <f t="shared" si="3"/>
        <v>125</v>
      </c>
      <c r="N85" s="331" t="s">
        <v>75</v>
      </c>
      <c r="O85" s="332" t="s">
        <v>74</v>
      </c>
    </row>
    <row r="86" spans="1:15">
      <c r="A86" s="12">
        <v>60</v>
      </c>
      <c r="B86" s="302" t="s">
        <v>19</v>
      </c>
      <c r="C86" s="14"/>
      <c r="D86" s="296" t="s">
        <v>393</v>
      </c>
      <c r="E86" s="9" t="s">
        <v>76</v>
      </c>
      <c r="F86" s="45">
        <v>3600</v>
      </c>
      <c r="G86" s="45">
        <v>36</v>
      </c>
      <c r="I86" s="28">
        <f t="shared" si="2"/>
        <v>27</v>
      </c>
      <c r="J86" s="28">
        <f t="shared" si="3"/>
        <v>9</v>
      </c>
      <c r="N86" s="331" t="s">
        <v>75</v>
      </c>
      <c r="O86" s="332" t="s">
        <v>74</v>
      </c>
    </row>
    <row r="87" spans="1:15">
      <c r="A87" s="12">
        <v>61</v>
      </c>
      <c r="B87" s="302" t="s">
        <v>24</v>
      </c>
      <c r="C87" s="14"/>
      <c r="D87" s="296" t="s">
        <v>393</v>
      </c>
      <c r="E87" s="9" t="s">
        <v>76</v>
      </c>
      <c r="F87" s="45">
        <v>520</v>
      </c>
      <c r="G87" s="45">
        <v>5.2</v>
      </c>
      <c r="I87" s="28">
        <f t="shared" si="2"/>
        <v>3.9</v>
      </c>
      <c r="J87" s="28">
        <f t="shared" si="3"/>
        <v>1.3000000000000003</v>
      </c>
      <c r="N87" s="331" t="s">
        <v>75</v>
      </c>
      <c r="O87" s="332" t="s">
        <v>74</v>
      </c>
    </row>
    <row r="88" spans="1:15">
      <c r="A88" s="12">
        <v>62</v>
      </c>
      <c r="B88" s="302" t="s">
        <v>22</v>
      </c>
      <c r="C88" s="14"/>
      <c r="D88" s="296" t="s">
        <v>393</v>
      </c>
      <c r="E88" s="9" t="s">
        <v>76</v>
      </c>
      <c r="F88" s="45">
        <v>260</v>
      </c>
      <c r="G88" s="45">
        <v>2.6</v>
      </c>
      <c r="I88" s="28">
        <f t="shared" si="2"/>
        <v>1.95</v>
      </c>
      <c r="J88" s="28">
        <f t="shared" si="3"/>
        <v>0.65000000000000013</v>
      </c>
      <c r="N88" s="331" t="s">
        <v>75</v>
      </c>
      <c r="O88" s="332" t="s">
        <v>74</v>
      </c>
    </row>
    <row r="89" spans="1:15">
      <c r="A89" s="12">
        <v>63</v>
      </c>
      <c r="B89" s="302" t="s">
        <v>25</v>
      </c>
      <c r="C89" s="14"/>
      <c r="D89" s="296" t="s">
        <v>393</v>
      </c>
      <c r="E89" s="9" t="s">
        <v>76</v>
      </c>
      <c r="F89" s="45">
        <v>130</v>
      </c>
      <c r="G89" s="45">
        <v>1.3</v>
      </c>
      <c r="I89" s="28">
        <f t="shared" si="2"/>
        <v>0.97499999999999998</v>
      </c>
      <c r="J89" s="28">
        <f t="shared" si="3"/>
        <v>0.32500000000000007</v>
      </c>
      <c r="N89" s="331" t="s">
        <v>75</v>
      </c>
      <c r="O89" s="332" t="s">
        <v>74</v>
      </c>
    </row>
    <row r="90" spans="1:15">
      <c r="A90" s="12">
        <v>64</v>
      </c>
      <c r="B90" s="302" t="s">
        <v>12</v>
      </c>
      <c r="C90" s="14"/>
      <c r="D90" s="296" t="s">
        <v>393</v>
      </c>
      <c r="E90" s="9" t="s">
        <v>76</v>
      </c>
      <c r="F90" s="45">
        <v>130</v>
      </c>
      <c r="G90" s="45">
        <v>1.3</v>
      </c>
      <c r="I90" s="28">
        <f t="shared" si="2"/>
        <v>0.97499999999999998</v>
      </c>
      <c r="J90" s="28">
        <f t="shared" si="3"/>
        <v>0.32500000000000007</v>
      </c>
      <c r="N90" s="331" t="s">
        <v>75</v>
      </c>
      <c r="O90" s="332" t="s">
        <v>74</v>
      </c>
    </row>
    <row r="91" spans="1:15">
      <c r="A91" s="12">
        <v>65</v>
      </c>
      <c r="B91" s="302" t="s">
        <v>24</v>
      </c>
      <c r="C91" s="14"/>
      <c r="D91" s="296" t="s">
        <v>393</v>
      </c>
      <c r="E91" s="9" t="s">
        <v>76</v>
      </c>
      <c r="F91" s="45">
        <v>520</v>
      </c>
      <c r="G91" s="45">
        <v>5.2</v>
      </c>
      <c r="I91" s="28"/>
      <c r="J91" s="28"/>
      <c r="N91" s="331" t="s">
        <v>75</v>
      </c>
      <c r="O91" s="332" t="s">
        <v>74</v>
      </c>
    </row>
    <row r="92" spans="1:15">
      <c r="A92" s="12">
        <v>66</v>
      </c>
      <c r="B92" s="302" t="s">
        <v>12</v>
      </c>
      <c r="C92" s="14"/>
      <c r="D92" s="296" t="s">
        <v>393</v>
      </c>
      <c r="E92" s="9" t="s">
        <v>76</v>
      </c>
      <c r="F92" s="45">
        <v>130</v>
      </c>
      <c r="G92" s="45">
        <v>1.3</v>
      </c>
      <c r="I92" s="28"/>
      <c r="J92" s="28"/>
      <c r="N92" s="333" t="s">
        <v>78</v>
      </c>
      <c r="O92" s="332" t="s">
        <v>77</v>
      </c>
    </row>
    <row r="93" spans="1:15">
      <c r="A93" s="12">
        <v>67</v>
      </c>
      <c r="B93" s="302" t="s">
        <v>25</v>
      </c>
      <c r="C93" s="14"/>
      <c r="D93" s="296" t="s">
        <v>393</v>
      </c>
      <c r="E93" s="9" t="s">
        <v>76</v>
      </c>
      <c r="F93" s="45">
        <v>130</v>
      </c>
      <c r="G93" s="45">
        <v>1.3</v>
      </c>
      <c r="I93" s="28">
        <f t="shared" si="2"/>
        <v>0.97499999999999998</v>
      </c>
      <c r="J93" s="28">
        <f t="shared" si="3"/>
        <v>0.32500000000000007</v>
      </c>
      <c r="N93" s="333" t="s">
        <v>78</v>
      </c>
      <c r="O93" s="332" t="s">
        <v>77</v>
      </c>
    </row>
    <row r="94" spans="1:15">
      <c r="A94" s="12">
        <v>68</v>
      </c>
      <c r="B94" s="302" t="s">
        <v>22</v>
      </c>
      <c r="C94" s="14"/>
      <c r="D94" s="296" t="s">
        <v>393</v>
      </c>
      <c r="E94" s="9" t="s">
        <v>76</v>
      </c>
      <c r="F94" s="45">
        <v>260</v>
      </c>
      <c r="G94" s="45">
        <v>2.6</v>
      </c>
      <c r="I94" s="28">
        <f t="shared" ref="I94" si="4">F94*0.75%</f>
        <v>1.95</v>
      </c>
      <c r="J94" s="28">
        <f t="shared" ref="J94" si="5">G94-I94</f>
        <v>0.65000000000000013</v>
      </c>
      <c r="N94" s="333" t="s">
        <v>78</v>
      </c>
      <c r="O94" s="332" t="s">
        <v>77</v>
      </c>
    </row>
    <row r="95" spans="1:15" ht="15.75" thickBot="1">
      <c r="A95" s="17"/>
      <c r="B95" s="32" t="s">
        <v>371</v>
      </c>
      <c r="C95" s="18"/>
      <c r="D95" s="33"/>
      <c r="E95" s="34"/>
      <c r="F95" s="35">
        <f>SUM(F27:F94)</f>
        <v>823590</v>
      </c>
      <c r="G95" s="36">
        <f>SUM(G27:G94)</f>
        <v>8455.39</v>
      </c>
      <c r="I95" s="28"/>
      <c r="J95" s="28"/>
      <c r="K95" s="29"/>
      <c r="L95" s="29"/>
      <c r="M95" s="29"/>
      <c r="N95" s="333" t="s">
        <v>78</v>
      </c>
      <c r="O95" s="332" t="s">
        <v>77</v>
      </c>
    </row>
    <row r="96" spans="1:15" ht="15.75" thickTop="1">
      <c r="A96" s="12"/>
      <c r="B96" s="23"/>
      <c r="C96" s="14"/>
      <c r="D96" s="15"/>
      <c r="E96" s="9"/>
      <c r="F96" s="31"/>
      <c r="G96" s="45"/>
      <c r="I96" s="28"/>
      <c r="J96" s="28"/>
      <c r="N96" s="333" t="s">
        <v>78</v>
      </c>
      <c r="O96" s="332" t="s">
        <v>77</v>
      </c>
    </row>
    <row r="97" spans="1:15">
      <c r="A97" s="37" t="s">
        <v>400</v>
      </c>
      <c r="B97" s="38"/>
      <c r="C97" s="14"/>
      <c r="D97" s="14"/>
      <c r="E97" s="14"/>
      <c r="F97" s="11"/>
      <c r="G97" s="45"/>
      <c r="I97" s="28"/>
      <c r="J97" s="28"/>
      <c r="N97" s="333" t="s">
        <v>78</v>
      </c>
      <c r="O97" s="332" t="s">
        <v>77</v>
      </c>
    </row>
    <row r="98" spans="1:15">
      <c r="A98" s="9" t="s">
        <v>332</v>
      </c>
      <c r="B98" s="13" t="s">
        <v>333</v>
      </c>
      <c r="C98" s="9" t="s">
        <v>334</v>
      </c>
      <c r="D98" s="9" t="s">
        <v>335</v>
      </c>
      <c r="E98" s="9" t="s">
        <v>336</v>
      </c>
      <c r="F98" s="11" t="s">
        <v>337</v>
      </c>
      <c r="G98" s="45" t="s">
        <v>10</v>
      </c>
      <c r="N98" s="333" t="s">
        <v>78</v>
      </c>
      <c r="O98" s="332" t="s">
        <v>77</v>
      </c>
    </row>
    <row r="99" spans="1:15">
      <c r="A99" s="9">
        <v>1</v>
      </c>
      <c r="B99" s="302" t="s">
        <v>405</v>
      </c>
      <c r="C99" s="9"/>
      <c r="D99" s="301">
        <v>0.1</v>
      </c>
      <c r="E99" s="12" t="s">
        <v>105</v>
      </c>
      <c r="F99" s="45">
        <v>26407</v>
      </c>
      <c r="G99" s="45">
        <v>2640.7</v>
      </c>
      <c r="N99" s="333" t="s">
        <v>78</v>
      </c>
      <c r="O99" s="332" t="s">
        <v>77</v>
      </c>
    </row>
    <row r="100" spans="1:15">
      <c r="A100" s="9">
        <v>2</v>
      </c>
      <c r="B100" s="302" t="s">
        <v>405</v>
      </c>
      <c r="C100" s="9"/>
      <c r="D100" s="301">
        <v>0.1</v>
      </c>
      <c r="E100" s="12" t="s">
        <v>105</v>
      </c>
      <c r="F100" s="45">
        <v>3000</v>
      </c>
      <c r="G100" s="45">
        <v>300</v>
      </c>
      <c r="N100" s="334" t="s">
        <v>80</v>
      </c>
      <c r="O100" s="332" t="s">
        <v>79</v>
      </c>
    </row>
    <row r="101" spans="1:15">
      <c r="A101" s="9">
        <v>3</v>
      </c>
      <c r="B101" s="302" t="s">
        <v>405</v>
      </c>
      <c r="C101" s="9"/>
      <c r="D101" s="301">
        <v>0.1</v>
      </c>
      <c r="E101" s="12" t="s">
        <v>105</v>
      </c>
      <c r="F101" s="45">
        <v>4665.5</v>
      </c>
      <c r="G101" s="45">
        <v>466.55</v>
      </c>
      <c r="N101" s="334" t="s">
        <v>80</v>
      </c>
      <c r="O101" s="332" t="s">
        <v>79</v>
      </c>
    </row>
    <row r="102" spans="1:15">
      <c r="A102" s="9">
        <v>4</v>
      </c>
      <c r="B102" s="302" t="s">
        <v>405</v>
      </c>
      <c r="C102" s="9"/>
      <c r="D102" s="301">
        <v>0.1</v>
      </c>
      <c r="E102" s="12" t="s">
        <v>105</v>
      </c>
      <c r="F102" s="45">
        <v>6251</v>
      </c>
      <c r="G102" s="45">
        <v>625.1</v>
      </c>
      <c r="N102" s="334" t="s">
        <v>80</v>
      </c>
      <c r="O102" s="332" t="s">
        <v>79</v>
      </c>
    </row>
    <row r="103" spans="1:15">
      <c r="A103" s="9">
        <v>5</v>
      </c>
      <c r="B103" s="302" t="s">
        <v>405</v>
      </c>
      <c r="C103" s="9"/>
      <c r="D103" s="301">
        <v>0.1</v>
      </c>
      <c r="E103" s="12" t="s">
        <v>105</v>
      </c>
      <c r="F103" s="45">
        <v>75</v>
      </c>
      <c r="G103" s="45">
        <v>7.5</v>
      </c>
      <c r="N103" s="334" t="s">
        <v>80</v>
      </c>
      <c r="O103" s="332" t="s">
        <v>79</v>
      </c>
    </row>
    <row r="104" spans="1:15">
      <c r="A104" s="9">
        <v>6</v>
      </c>
      <c r="B104" s="302" t="s">
        <v>409</v>
      </c>
      <c r="C104" s="9"/>
      <c r="D104" s="301">
        <v>0.1</v>
      </c>
      <c r="E104" s="12" t="s">
        <v>105</v>
      </c>
      <c r="F104" s="45">
        <v>59416.38</v>
      </c>
      <c r="G104" s="45">
        <v>5941.64</v>
      </c>
      <c r="N104" s="334" t="s">
        <v>80</v>
      </c>
      <c r="O104" s="332" t="s">
        <v>79</v>
      </c>
    </row>
    <row r="105" spans="1:15">
      <c r="A105" s="9">
        <v>7</v>
      </c>
      <c r="B105" s="303" t="s">
        <v>408</v>
      </c>
      <c r="C105" s="9"/>
      <c r="D105" s="301">
        <v>0.1</v>
      </c>
      <c r="E105" s="12" t="s">
        <v>105</v>
      </c>
      <c r="F105" s="45">
        <v>40000</v>
      </c>
      <c r="G105" s="45">
        <v>4000</v>
      </c>
      <c r="N105" s="334" t="s">
        <v>80</v>
      </c>
      <c r="O105" s="332" t="s">
        <v>79</v>
      </c>
    </row>
    <row r="106" spans="1:15">
      <c r="A106" s="12">
        <v>9</v>
      </c>
      <c r="B106" s="302" t="s">
        <v>405</v>
      </c>
      <c r="C106" s="14"/>
      <c r="D106" s="301">
        <v>0.1</v>
      </c>
      <c r="E106" s="12" t="s">
        <v>105</v>
      </c>
      <c r="F106" s="45">
        <v>26407</v>
      </c>
      <c r="G106" s="45">
        <v>2640.7</v>
      </c>
      <c r="I106" s="5">
        <f>F106*D106</f>
        <v>2640.7000000000003</v>
      </c>
      <c r="J106" s="30">
        <f>G106-I106</f>
        <v>0</v>
      </c>
      <c r="N106" s="334" t="s">
        <v>80</v>
      </c>
      <c r="O106" s="332" t="s">
        <v>79</v>
      </c>
    </row>
    <row r="107" spans="1:15" ht="15.75" thickBot="1">
      <c r="A107" s="17"/>
      <c r="B107" s="32" t="s">
        <v>371</v>
      </c>
      <c r="C107" s="18"/>
      <c r="D107" s="18"/>
      <c r="E107" s="18"/>
      <c r="F107" s="36">
        <f>SUM(F99:F106)</f>
        <v>166221.88</v>
      </c>
      <c r="G107" s="36">
        <f>SUM(G99:G106)</f>
        <v>16622.189999999999</v>
      </c>
      <c r="L107" s="29" t="e">
        <f>F107*#REF!</f>
        <v>#REF!</v>
      </c>
      <c r="M107" s="29"/>
      <c r="N107" s="334" t="s">
        <v>80</v>
      </c>
      <c r="O107" s="332" t="s">
        <v>79</v>
      </c>
    </row>
    <row r="108" spans="1:15" ht="15.75" thickTop="1">
      <c r="A108" s="315" t="s">
        <v>411</v>
      </c>
      <c r="B108" s="316"/>
      <c r="C108" s="317"/>
      <c r="D108" s="317"/>
      <c r="E108" s="317"/>
      <c r="F108" s="318"/>
      <c r="G108" s="318"/>
      <c r="L108" s="29"/>
      <c r="M108" s="29"/>
      <c r="N108" s="334" t="s">
        <v>80</v>
      </c>
      <c r="O108" s="332" t="s">
        <v>79</v>
      </c>
    </row>
    <row r="109" spans="1:15">
      <c r="A109" s="319" t="s">
        <v>372</v>
      </c>
      <c r="B109" s="320"/>
      <c r="C109" s="317"/>
      <c r="D109" s="317"/>
      <c r="E109" s="317"/>
      <c r="F109" s="321"/>
      <c r="G109" s="318"/>
      <c r="L109" s="29"/>
      <c r="M109" s="29"/>
      <c r="N109" s="334" t="s">
        <v>80</v>
      </c>
      <c r="O109" s="332" t="s">
        <v>79</v>
      </c>
    </row>
    <row r="110" spans="1:15">
      <c r="A110" s="322" t="s">
        <v>332</v>
      </c>
      <c r="B110" s="323" t="s">
        <v>333</v>
      </c>
      <c r="C110" s="322" t="s">
        <v>334</v>
      </c>
      <c r="D110" s="322" t="s">
        <v>335</v>
      </c>
      <c r="E110" s="322" t="s">
        <v>336</v>
      </c>
      <c r="F110" s="321" t="s">
        <v>337</v>
      </c>
      <c r="G110" s="318" t="s">
        <v>10</v>
      </c>
      <c r="L110" s="29"/>
      <c r="M110" s="29"/>
      <c r="N110" s="334" t="s">
        <v>80</v>
      </c>
      <c r="O110" s="332" t="s">
        <v>79</v>
      </c>
    </row>
    <row r="111" spans="1:15">
      <c r="A111" s="322">
        <v>1</v>
      </c>
      <c r="B111" s="324" t="s">
        <v>409</v>
      </c>
      <c r="C111" s="322"/>
      <c r="D111" s="325">
        <v>7.4999999999999997E-2</v>
      </c>
      <c r="E111" s="326" t="s">
        <v>105</v>
      </c>
      <c r="F111" s="321">
        <v>41525.089999999997</v>
      </c>
      <c r="G111" s="318">
        <v>3114</v>
      </c>
      <c r="L111" s="29"/>
      <c r="M111" s="29"/>
      <c r="N111" s="334" t="s">
        <v>80</v>
      </c>
      <c r="O111" s="332" t="s">
        <v>79</v>
      </c>
    </row>
    <row r="112" spans="1:15" ht="15.75" thickBot="1">
      <c r="A112" s="327"/>
      <c r="B112" s="328" t="s">
        <v>371</v>
      </c>
      <c r="C112" s="329"/>
      <c r="D112" s="329"/>
      <c r="E112" s="329"/>
      <c r="F112" s="330">
        <f>SUM(F111:F111)</f>
        <v>41525.089999999997</v>
      </c>
      <c r="G112" s="330">
        <f>SUM(G111:G111)</f>
        <v>3114</v>
      </c>
      <c r="L112" s="29"/>
      <c r="M112" s="29"/>
      <c r="N112" s="331" t="s">
        <v>82</v>
      </c>
      <c r="O112" s="332" t="s">
        <v>81</v>
      </c>
    </row>
    <row r="113" spans="1:17" ht="15.75" thickTop="1">
      <c r="A113" s="326"/>
      <c r="B113" s="316"/>
      <c r="C113" s="317"/>
      <c r="D113" s="317"/>
      <c r="E113" s="317"/>
      <c r="F113" s="318"/>
      <c r="G113" s="318"/>
      <c r="L113" s="29"/>
      <c r="M113" s="29"/>
      <c r="N113" s="331" t="s">
        <v>82</v>
      </c>
      <c r="O113" s="332" t="s">
        <v>81</v>
      </c>
    </row>
    <row r="114" spans="1:17">
      <c r="A114" s="319" t="s">
        <v>410</v>
      </c>
      <c r="B114" s="320"/>
      <c r="C114" s="317"/>
      <c r="D114" s="317"/>
      <c r="E114" s="317"/>
      <c r="F114" s="321"/>
      <c r="G114" s="318"/>
      <c r="L114" s="29"/>
      <c r="M114" s="29"/>
      <c r="N114" s="331" t="s">
        <v>82</v>
      </c>
      <c r="O114" s="332" t="s">
        <v>81</v>
      </c>
    </row>
    <row r="115" spans="1:17">
      <c r="A115" s="322" t="s">
        <v>332</v>
      </c>
      <c r="B115" s="323" t="s">
        <v>333</v>
      </c>
      <c r="C115" s="322" t="s">
        <v>334</v>
      </c>
      <c r="D115" s="322" t="s">
        <v>335</v>
      </c>
      <c r="E115" s="322" t="s">
        <v>336</v>
      </c>
      <c r="F115" s="321" t="s">
        <v>337</v>
      </c>
      <c r="G115" s="318" t="s">
        <v>10</v>
      </c>
      <c r="L115" s="29"/>
      <c r="M115" s="29"/>
      <c r="N115" s="331" t="s">
        <v>82</v>
      </c>
      <c r="O115" s="332" t="s">
        <v>81</v>
      </c>
    </row>
    <row r="116" spans="1:17">
      <c r="A116" s="322">
        <v>1</v>
      </c>
      <c r="B116" s="323"/>
      <c r="C116" s="322"/>
      <c r="D116" s="325">
        <v>0.02</v>
      </c>
      <c r="E116" s="326" t="s">
        <v>223</v>
      </c>
      <c r="F116" s="321">
        <v>5220</v>
      </c>
      <c r="G116" s="318">
        <v>104</v>
      </c>
      <c r="L116" s="29"/>
      <c r="M116" s="29"/>
      <c r="N116" s="331" t="s">
        <v>82</v>
      </c>
      <c r="O116" s="332" t="s">
        <v>81</v>
      </c>
    </row>
    <row r="117" spans="1:17" ht="15.75" thickBot="1">
      <c r="A117" s="327"/>
      <c r="B117" s="328" t="s">
        <v>371</v>
      </c>
      <c r="C117" s="329"/>
      <c r="D117" s="329"/>
      <c r="E117" s="329"/>
      <c r="F117" s="330">
        <f>SUM(F116:F116)</f>
        <v>5220</v>
      </c>
      <c r="G117" s="330">
        <f>SUM(G116:G116)</f>
        <v>104</v>
      </c>
      <c r="L117" s="29"/>
      <c r="M117" s="29"/>
      <c r="N117" s="331" t="s">
        <v>82</v>
      </c>
      <c r="O117" s="332" t="s">
        <v>81</v>
      </c>
    </row>
    <row r="118" spans="1:17" ht="15.75" thickTop="1">
      <c r="A118" s="12"/>
      <c r="B118" s="23"/>
      <c r="C118" s="14"/>
      <c r="D118" s="14"/>
      <c r="E118" s="14"/>
      <c r="F118" s="45"/>
      <c r="G118" s="45"/>
      <c r="L118" s="29"/>
      <c r="M118" s="29"/>
      <c r="N118" s="331" t="s">
        <v>82</v>
      </c>
      <c r="O118" s="332" t="s">
        <v>81</v>
      </c>
    </row>
    <row r="119" spans="1:17">
      <c r="A119" s="39"/>
      <c r="B119" s="39"/>
      <c r="C119" s="39"/>
      <c r="D119" s="44"/>
      <c r="E119" s="39"/>
      <c r="F119" s="43"/>
      <c r="G119" s="11"/>
      <c r="N119" s="331" t="s">
        <v>82</v>
      </c>
      <c r="O119" s="332" t="s">
        <v>81</v>
      </c>
      <c r="Q119" s="30"/>
    </row>
    <row r="120" spans="1:17" ht="15.75" thickBot="1">
      <c r="A120" s="39"/>
      <c r="B120" s="46" t="s">
        <v>329</v>
      </c>
      <c r="C120" s="46"/>
      <c r="D120" s="46"/>
      <c r="E120" s="46"/>
      <c r="F120" s="47">
        <f>F23+F95+F107+F112</f>
        <v>4455652.419999999</v>
      </c>
      <c r="G120" s="47">
        <f>G23+G95+G107</f>
        <v>93564.110000000015</v>
      </c>
      <c r="N120" s="331" t="s">
        <v>82</v>
      </c>
      <c r="O120" s="332" t="s">
        <v>81</v>
      </c>
      <c r="Q120" s="29"/>
    </row>
    <row r="121" spans="1:17" ht="15.75" thickTop="1">
      <c r="A121" s="39"/>
      <c r="B121" s="39"/>
      <c r="C121" s="39"/>
      <c r="D121" s="39"/>
      <c r="E121" s="39"/>
      <c r="F121" s="43"/>
      <c r="G121" s="11"/>
      <c r="N121" s="331" t="s">
        <v>82</v>
      </c>
      <c r="O121" s="332" t="s">
        <v>81</v>
      </c>
    </row>
    <row r="122" spans="1:17">
      <c r="F122" s="4">
        <f>Q119</f>
        <v>0</v>
      </c>
      <c r="G122" s="4">
        <f>Q120</f>
        <v>0</v>
      </c>
      <c r="N122" s="335" t="s">
        <v>98</v>
      </c>
      <c r="O122" s="336" t="s">
        <v>97</v>
      </c>
    </row>
    <row r="123" spans="1:17">
      <c r="N123" s="335" t="s">
        <v>98</v>
      </c>
      <c r="O123" s="336" t="s">
        <v>97</v>
      </c>
    </row>
    <row r="124" spans="1:17">
      <c r="N124" s="335" t="s">
        <v>98</v>
      </c>
      <c r="O124" s="336" t="s">
        <v>97</v>
      </c>
    </row>
    <row r="125" spans="1:17">
      <c r="N125" s="335" t="s">
        <v>98</v>
      </c>
      <c r="O125" s="336" t="s">
        <v>97</v>
      </c>
    </row>
    <row r="126" spans="1:17">
      <c r="N126" s="335" t="s">
        <v>98</v>
      </c>
      <c r="O126" s="336" t="s">
        <v>97</v>
      </c>
    </row>
    <row r="127" spans="1:17">
      <c r="N127" s="335" t="s">
        <v>98</v>
      </c>
      <c r="O127" s="336" t="s">
        <v>97</v>
      </c>
    </row>
    <row r="128" spans="1:17">
      <c r="N128" s="335" t="s">
        <v>98</v>
      </c>
      <c r="O128" s="336" t="s">
        <v>97</v>
      </c>
    </row>
    <row r="129" spans="14:15">
      <c r="N129" s="334" t="s">
        <v>83</v>
      </c>
      <c r="O129" s="332" t="s">
        <v>27</v>
      </c>
    </row>
    <row r="130" spans="14:15">
      <c r="N130" s="334" t="s">
        <v>83</v>
      </c>
      <c r="O130" s="332" t="s">
        <v>27</v>
      </c>
    </row>
    <row r="131" spans="14:15">
      <c r="N131" s="334" t="s">
        <v>83</v>
      </c>
      <c r="O131" s="332" t="s">
        <v>27</v>
      </c>
    </row>
    <row r="132" spans="14:15">
      <c r="N132" s="334" t="s">
        <v>83</v>
      </c>
      <c r="O132" s="332" t="s">
        <v>27</v>
      </c>
    </row>
    <row r="133" spans="14:15">
      <c r="N133" s="334" t="s">
        <v>83</v>
      </c>
      <c r="O133" s="332" t="s">
        <v>27</v>
      </c>
    </row>
    <row r="134" spans="14:15">
      <c r="N134" s="334" t="s">
        <v>83</v>
      </c>
      <c r="O134" s="332" t="s">
        <v>27</v>
      </c>
    </row>
    <row r="135" spans="14:15">
      <c r="N135" s="334" t="s">
        <v>83</v>
      </c>
      <c r="O135" s="332" t="s">
        <v>27</v>
      </c>
    </row>
    <row r="136" spans="14:15">
      <c r="N136" s="334" t="s">
        <v>83</v>
      </c>
      <c r="O136" s="332" t="s">
        <v>27</v>
      </c>
    </row>
    <row r="137" spans="14:15">
      <c r="N137" s="334" t="s">
        <v>83</v>
      </c>
      <c r="O137" s="332" t="s">
        <v>27</v>
      </c>
    </row>
    <row r="138" spans="14:15">
      <c r="N138" s="334" t="s">
        <v>83</v>
      </c>
      <c r="O138" s="332" t="s">
        <v>27</v>
      </c>
    </row>
    <row r="139" spans="14:15">
      <c r="N139" s="334" t="s">
        <v>83</v>
      </c>
      <c r="O139" s="332" t="s">
        <v>27</v>
      </c>
    </row>
    <row r="140" spans="14:15">
      <c r="N140" s="334" t="s">
        <v>83</v>
      </c>
      <c r="O140" s="332" t="s">
        <v>27</v>
      </c>
    </row>
    <row r="141" spans="14:15">
      <c r="N141" s="334" t="s">
        <v>83</v>
      </c>
      <c r="O141" s="332" t="s">
        <v>27</v>
      </c>
    </row>
    <row r="142" spans="14:15">
      <c r="N142" s="334" t="s">
        <v>83</v>
      </c>
      <c r="O142" s="332" t="s">
        <v>27</v>
      </c>
    </row>
    <row r="143" spans="14:15">
      <c r="N143" s="334" t="s">
        <v>83</v>
      </c>
      <c r="O143" s="332" t="s">
        <v>27</v>
      </c>
    </row>
    <row r="144" spans="14:15">
      <c r="N144" s="334" t="s">
        <v>83</v>
      </c>
      <c r="O144" s="332" t="s">
        <v>27</v>
      </c>
    </row>
    <row r="145" spans="14:15">
      <c r="N145" s="334" t="s">
        <v>83</v>
      </c>
      <c r="O145" s="332" t="s">
        <v>27</v>
      </c>
    </row>
    <row r="146" spans="14:15">
      <c r="N146" s="334" t="s">
        <v>83</v>
      </c>
      <c r="O146" s="332" t="s">
        <v>27</v>
      </c>
    </row>
    <row r="147" spans="14:15">
      <c r="N147" s="334" t="s">
        <v>83</v>
      </c>
      <c r="O147" s="332" t="s">
        <v>27</v>
      </c>
    </row>
    <row r="148" spans="14:15">
      <c r="N148" s="334" t="s">
        <v>83</v>
      </c>
      <c r="O148" s="332" t="s">
        <v>27</v>
      </c>
    </row>
    <row r="149" spans="14:15">
      <c r="N149" s="332" t="s">
        <v>85</v>
      </c>
      <c r="O149" s="332" t="s">
        <v>224</v>
      </c>
    </row>
    <row r="150" spans="14:15">
      <c r="N150" s="335" t="s">
        <v>99</v>
      </c>
      <c r="O150" s="337" t="s">
        <v>40</v>
      </c>
    </row>
    <row r="151" spans="14:15">
      <c r="N151" s="334" t="s">
        <v>86</v>
      </c>
      <c r="O151" s="336" t="s">
        <v>15</v>
      </c>
    </row>
    <row r="152" spans="14:15">
      <c r="N152" s="331" t="s">
        <v>89</v>
      </c>
      <c r="O152" s="336" t="s">
        <v>17</v>
      </c>
    </row>
    <row r="153" spans="14:15">
      <c r="N153" s="331" t="s">
        <v>89</v>
      </c>
      <c r="O153" s="336" t="s">
        <v>17</v>
      </c>
    </row>
    <row r="154" spans="14:15">
      <c r="N154" s="331" t="s">
        <v>90</v>
      </c>
      <c r="O154" s="336" t="s">
        <v>20</v>
      </c>
    </row>
    <row r="155" spans="14:15">
      <c r="N155" s="334" t="s">
        <v>103</v>
      </c>
      <c r="O155" s="336" t="s">
        <v>64</v>
      </c>
    </row>
    <row r="156" spans="14:15">
      <c r="N156" s="334" t="s">
        <v>103</v>
      </c>
      <c r="O156" s="336" t="s">
        <v>64</v>
      </c>
    </row>
    <row r="157" spans="14:15">
      <c r="N157" s="334" t="s">
        <v>103</v>
      </c>
      <c r="O157" s="336" t="s">
        <v>64</v>
      </c>
    </row>
    <row r="158" spans="14:15">
      <c r="N158" s="334" t="s">
        <v>103</v>
      </c>
      <c r="O158" s="336" t="s">
        <v>64</v>
      </c>
    </row>
    <row r="159" spans="14:15">
      <c r="N159" s="333" t="s">
        <v>78</v>
      </c>
      <c r="O159" s="336" t="s">
        <v>62</v>
      </c>
    </row>
    <row r="160" spans="14:15">
      <c r="N160" s="335" t="s">
        <v>101</v>
      </c>
      <c r="O160" s="336" t="s">
        <v>61</v>
      </c>
    </row>
    <row r="161" spans="14:15">
      <c r="N161" s="334" t="s">
        <v>104</v>
      </c>
      <c r="O161" s="340" t="s">
        <v>71</v>
      </c>
    </row>
    <row r="162" spans="14:15">
      <c r="N162" s="334" t="s">
        <v>104</v>
      </c>
      <c r="O162" s="340" t="s">
        <v>71</v>
      </c>
    </row>
    <row r="163" spans="14:15">
      <c r="N163" s="336" t="s">
        <v>226</v>
      </c>
      <c r="O163" s="336" t="s">
        <v>106</v>
      </c>
    </row>
    <row r="164" spans="14:15">
      <c r="N164" s="331" t="s">
        <v>108</v>
      </c>
      <c r="O164" s="339" t="s">
        <v>53</v>
      </c>
    </row>
    <row r="165" spans="14:15">
      <c r="N165" s="331" t="s">
        <v>108</v>
      </c>
      <c r="O165" s="339" t="s">
        <v>53</v>
      </c>
    </row>
    <row r="166" spans="14:15">
      <c r="N166" s="331" t="s">
        <v>94</v>
      </c>
      <c r="O166" s="332" t="s">
        <v>93</v>
      </c>
    </row>
    <row r="167" spans="14:15">
      <c r="N167" s="331" t="s">
        <v>94</v>
      </c>
      <c r="O167" s="332" t="s">
        <v>93</v>
      </c>
    </row>
    <row r="168" spans="14:15">
      <c r="N168" s="331" t="s">
        <v>94</v>
      </c>
      <c r="O168" s="332" t="s">
        <v>93</v>
      </c>
    </row>
    <row r="169" spans="14:15">
      <c r="N169" s="331" t="s">
        <v>94</v>
      </c>
      <c r="O169" s="332" t="s">
        <v>93</v>
      </c>
    </row>
    <row r="170" spans="14:15">
      <c r="N170" s="331" t="s">
        <v>94</v>
      </c>
      <c r="O170" s="332" t="s">
        <v>93</v>
      </c>
    </row>
    <row r="171" spans="14:15">
      <c r="N171" s="107" t="s">
        <v>109</v>
      </c>
      <c r="O171" s="339" t="s">
        <v>58</v>
      </c>
    </row>
    <row r="172" spans="14:15">
      <c r="N172" s="107" t="s">
        <v>109</v>
      </c>
      <c r="O172" s="339" t="s">
        <v>58</v>
      </c>
    </row>
    <row r="173" spans="14:15">
      <c r="N173" s="107" t="s">
        <v>109</v>
      </c>
      <c r="O173" s="339" t="s">
        <v>58</v>
      </c>
    </row>
    <row r="174" spans="14:15">
      <c r="N174" s="341" t="s">
        <v>110</v>
      </c>
      <c r="O174" s="340" t="s">
        <v>72</v>
      </c>
    </row>
    <row r="175" spans="14:15">
      <c r="N175" s="341" t="s">
        <v>110</v>
      </c>
      <c r="O175" s="340" t="s">
        <v>72</v>
      </c>
    </row>
    <row r="176" spans="14:15">
      <c r="N176" s="341" t="s">
        <v>110</v>
      </c>
      <c r="O176" s="340" t="s">
        <v>72</v>
      </c>
    </row>
    <row r="177" spans="14:15">
      <c r="N177" s="341" t="s">
        <v>110</v>
      </c>
      <c r="O177" s="340" t="s">
        <v>72</v>
      </c>
    </row>
    <row r="178" spans="14:15">
      <c r="N178" s="341" t="s">
        <v>110</v>
      </c>
      <c r="O178" s="340" t="s">
        <v>72</v>
      </c>
    </row>
    <row r="179" spans="14:15">
      <c r="N179" s="341" t="s">
        <v>110</v>
      </c>
      <c r="O179" s="339" t="s">
        <v>52</v>
      </c>
    </row>
    <row r="180" spans="14:15">
      <c r="N180" s="341" t="s">
        <v>110</v>
      </c>
      <c r="O180" s="339" t="s">
        <v>52</v>
      </c>
    </row>
    <row r="181" spans="14:15">
      <c r="N181" s="341" t="s">
        <v>110</v>
      </c>
      <c r="O181" s="339" t="s">
        <v>52</v>
      </c>
    </row>
    <row r="182" spans="14:15">
      <c r="N182" s="341" t="s">
        <v>110</v>
      </c>
      <c r="O182" s="339" t="s">
        <v>52</v>
      </c>
    </row>
    <row r="183" spans="14:15">
      <c r="N183" s="341" t="s">
        <v>110</v>
      </c>
      <c r="O183" s="339" t="s">
        <v>52</v>
      </c>
    </row>
    <row r="184" spans="14:15">
      <c r="N184" s="341" t="s">
        <v>110</v>
      </c>
      <c r="O184" s="339" t="s">
        <v>52</v>
      </c>
    </row>
    <row r="185" spans="14:15">
      <c r="N185" s="335" t="s">
        <v>96</v>
      </c>
      <c r="O185" s="336" t="s">
        <v>95</v>
      </c>
    </row>
    <row r="186" spans="14:15">
      <c r="N186" s="335" t="s">
        <v>96</v>
      </c>
      <c r="O186" s="336" t="s">
        <v>95</v>
      </c>
    </row>
    <row r="187" spans="14:15">
      <c r="N187" s="335" t="s">
        <v>96</v>
      </c>
      <c r="O187" s="336" t="s">
        <v>95</v>
      </c>
    </row>
    <row r="188" spans="14:15">
      <c r="N188" s="335" t="s">
        <v>96</v>
      </c>
      <c r="O188" s="336" t="s">
        <v>95</v>
      </c>
    </row>
    <row r="189" spans="14:15">
      <c r="N189" s="334" t="s">
        <v>111</v>
      </c>
      <c r="O189" s="339" t="s">
        <v>51</v>
      </c>
    </row>
    <row r="190" spans="14:15">
      <c r="N190" s="334" t="s">
        <v>111</v>
      </c>
      <c r="O190" s="339" t="s">
        <v>51</v>
      </c>
    </row>
    <row r="191" spans="14:15">
      <c r="N191" s="338" t="s">
        <v>112</v>
      </c>
      <c r="O191" s="339" t="s">
        <v>50</v>
      </c>
    </row>
    <row r="192" spans="14:15">
      <c r="N192" s="338" t="s">
        <v>112</v>
      </c>
      <c r="O192" s="339" t="s">
        <v>50</v>
      </c>
    </row>
    <row r="193" spans="14:15">
      <c r="N193" s="107" t="s">
        <v>113</v>
      </c>
      <c r="O193" s="339" t="s">
        <v>57</v>
      </c>
    </row>
    <row r="194" spans="14:15">
      <c r="N194" s="338" t="s">
        <v>102</v>
      </c>
      <c r="O194" s="339" t="s">
        <v>54</v>
      </c>
    </row>
    <row r="195" spans="14:15">
      <c r="N195" s="338" t="s">
        <v>102</v>
      </c>
      <c r="O195" s="339" t="s">
        <v>54</v>
      </c>
    </row>
  </sheetData>
  <dataValidations count="1">
    <dataValidation allowBlank="1" showErrorMessage="1" sqref="N127 N123" xr:uid="{FE8191FF-5BE5-42A2-AA24-E61278E13044}"/>
  </dataValidations>
  <printOptions gridLines="1"/>
  <pageMargins left="0.74803149606299202" right="0.74803149606299202" top="0.78740157480314998" bottom="0.98425196850393704" header="0.511811023622047" footer="0.511811023622047"/>
  <pageSetup paperSize="9" scale="77" fitToHeight="0" orientation="portrait" r:id="rId1"/>
  <rowBreaks count="1" manualBreakCount="1">
    <brk id="63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ED8B-0953-4555-920C-3FC1BE33F58C}">
  <sheetPr>
    <pageSetUpPr fitToPage="1"/>
  </sheetPr>
  <dimension ref="A1:Q15"/>
  <sheetViews>
    <sheetView view="pageBreakPreview" zoomScaleNormal="100" workbookViewId="0">
      <selection activeCell="B10" sqref="B10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4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7">
      <c r="A1" s="1" t="s">
        <v>357</v>
      </c>
      <c r="B1" s="6" t="s">
        <v>330</v>
      </c>
      <c r="C1" s="6"/>
      <c r="D1" s="6"/>
      <c r="E1" s="6"/>
      <c r="F1" s="8"/>
      <c r="G1" s="8"/>
    </row>
    <row r="2" spans="1:17">
      <c r="A2" s="1" t="s">
        <v>358</v>
      </c>
      <c r="B2" s="6" t="s">
        <v>427</v>
      </c>
      <c r="C2" s="6"/>
      <c r="D2" s="6"/>
      <c r="E2" s="6"/>
      <c r="F2" s="1"/>
      <c r="G2" s="1"/>
    </row>
    <row r="3" spans="1:17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433</v>
      </c>
    </row>
    <row r="4" spans="1:17">
      <c r="A4" s="6"/>
      <c r="B4" s="6"/>
      <c r="C4" s="6"/>
      <c r="D4" s="6"/>
      <c r="E4" s="6"/>
      <c r="F4" s="8"/>
      <c r="G4" s="8"/>
    </row>
    <row r="5" spans="1:17">
      <c r="A5" s="12"/>
      <c r="B5" s="26"/>
      <c r="C5" s="14"/>
      <c r="D5" s="14"/>
      <c r="E5" s="14"/>
      <c r="F5" s="11"/>
      <c r="G5" s="45"/>
      <c r="L5" s="29"/>
      <c r="M5" s="29"/>
    </row>
    <row r="6" spans="1:17">
      <c r="A6" s="12"/>
      <c r="B6" s="23"/>
      <c r="C6" s="14"/>
      <c r="D6" s="14"/>
      <c r="E6" s="14"/>
      <c r="F6" s="11"/>
      <c r="G6" s="45"/>
      <c r="L6" s="29"/>
      <c r="M6" s="29"/>
    </row>
    <row r="7" spans="1:17">
      <c r="A7" s="42" t="s">
        <v>396</v>
      </c>
      <c r="B7" s="38"/>
      <c r="C7" s="39"/>
      <c r="D7" s="39"/>
      <c r="E7" s="39"/>
      <c r="F7" s="43"/>
      <c r="G7" s="45"/>
    </row>
    <row r="8" spans="1:17">
      <c r="A8" s="9" t="s">
        <v>332</v>
      </c>
      <c r="B8" s="23" t="s">
        <v>373</v>
      </c>
      <c r="C8" s="9" t="s">
        <v>334</v>
      </c>
      <c r="D8" s="9" t="s">
        <v>335</v>
      </c>
      <c r="E8" s="9" t="s">
        <v>336</v>
      </c>
      <c r="F8" s="11" t="s">
        <v>9</v>
      </c>
      <c r="G8" s="45" t="s">
        <v>380</v>
      </c>
    </row>
    <row r="9" spans="1:17">
      <c r="A9" s="39">
        <v>1</v>
      </c>
      <c r="B9" s="13" t="s">
        <v>426</v>
      </c>
      <c r="C9" s="39"/>
      <c r="D9" s="44">
        <v>0.05</v>
      </c>
      <c r="E9" s="39" t="s">
        <v>223</v>
      </c>
      <c r="F9" s="4">
        <v>10000</v>
      </c>
      <c r="G9" s="45">
        <v>500</v>
      </c>
    </row>
    <row r="10" spans="1:17">
      <c r="A10" s="39">
        <v>2</v>
      </c>
      <c r="B10" s="13" t="s">
        <v>169</v>
      </c>
      <c r="C10" s="39"/>
      <c r="D10" s="44">
        <v>0.05</v>
      </c>
      <c r="E10" s="39" t="s">
        <v>223</v>
      </c>
      <c r="F10" s="4">
        <v>2000</v>
      </c>
      <c r="G10" s="45">
        <v>100</v>
      </c>
    </row>
    <row r="11" spans="1:17" ht="15.75" thickBot="1">
      <c r="A11" s="46"/>
      <c r="B11" s="46" t="s">
        <v>356</v>
      </c>
      <c r="C11" s="46"/>
      <c r="D11" s="46"/>
      <c r="E11" s="46"/>
      <c r="F11" s="47">
        <f>SUM(F9:F10)</f>
        <v>12000</v>
      </c>
      <c r="G11" s="47">
        <f>SUM(G9:G10)</f>
        <v>600</v>
      </c>
      <c r="J11" s="50"/>
      <c r="L11" s="29">
        <f>F11*D10</f>
        <v>600</v>
      </c>
      <c r="M11" s="29"/>
    </row>
    <row r="12" spans="1:17" ht="15.75" thickTop="1">
      <c r="A12" s="39"/>
      <c r="B12" s="39"/>
      <c r="C12" s="39"/>
      <c r="D12" s="44"/>
      <c r="E12" s="39"/>
      <c r="F12" s="43"/>
      <c r="G12" s="11"/>
      <c r="Q12" s="30"/>
    </row>
    <row r="13" spans="1:17" ht="15.75" thickBot="1">
      <c r="A13" s="39"/>
      <c r="B13" s="46" t="s">
        <v>329</v>
      </c>
      <c r="C13" s="46"/>
      <c r="D13" s="46"/>
      <c r="E13" s="46"/>
      <c r="F13" s="47">
        <f>+F11</f>
        <v>12000</v>
      </c>
      <c r="G13" s="49">
        <f>+G11</f>
        <v>600</v>
      </c>
      <c r="Q13" s="29"/>
    </row>
    <row r="14" spans="1:17" ht="15.75" thickTop="1">
      <c r="A14" s="39"/>
      <c r="B14" s="39"/>
      <c r="C14" s="39"/>
      <c r="D14" s="39"/>
      <c r="E14" s="39"/>
      <c r="F14" s="43"/>
      <c r="G14" s="11"/>
    </row>
    <row r="15" spans="1:17" s="4" customFormat="1">
      <c r="A15" s="2"/>
      <c r="B15" s="2"/>
      <c r="C15" s="2"/>
      <c r="D15" s="2"/>
      <c r="E15" s="2"/>
      <c r="F15" s="4">
        <f>Q12</f>
        <v>0</v>
      </c>
      <c r="G15" s="4">
        <f>Q13</f>
        <v>0</v>
      </c>
      <c r="I15" s="5"/>
      <c r="J15" s="1"/>
      <c r="K15" s="1"/>
      <c r="L15" s="1"/>
      <c r="M15" s="1"/>
      <c r="N15" s="1"/>
      <c r="O15" s="1"/>
      <c r="P15" s="1"/>
      <c r="Q15" s="1"/>
    </row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F4F9-7AD4-4E51-8D40-3ED98E8C8122}">
  <sheetPr>
    <pageSetUpPr fitToPage="1"/>
  </sheetPr>
  <dimension ref="A1:Q106"/>
  <sheetViews>
    <sheetView view="pageBreakPreview" topLeftCell="A103" zoomScaleNormal="100" workbookViewId="0">
      <selection activeCell="H14" sqref="H14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2.140625" style="4" bestFit="1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0">
      <c r="A1" s="1" t="s">
        <v>357</v>
      </c>
      <c r="B1" s="6" t="s">
        <v>330</v>
      </c>
      <c r="C1" s="6"/>
      <c r="D1" s="6"/>
      <c r="E1" s="6"/>
      <c r="F1" s="8"/>
      <c r="G1" s="8"/>
    </row>
    <row r="2" spans="1:10">
      <c r="A2" s="1" t="s">
        <v>358</v>
      </c>
      <c r="B2" s="6" t="s">
        <v>414</v>
      </c>
      <c r="C2" s="6"/>
      <c r="D2" s="6"/>
      <c r="E2" s="6"/>
      <c r="F2" s="1"/>
      <c r="G2" s="1"/>
    </row>
    <row r="3" spans="1:10">
      <c r="A3" s="6" t="s">
        <v>360</v>
      </c>
      <c r="B3" s="6" t="s">
        <v>413</v>
      </c>
      <c r="C3" s="6"/>
      <c r="D3" s="6"/>
      <c r="E3" s="6"/>
      <c r="F3" s="8" t="s">
        <v>362</v>
      </c>
      <c r="G3" s="8" t="s">
        <v>412</v>
      </c>
    </row>
    <row r="4" spans="1:10">
      <c r="A4" s="6"/>
      <c r="B4" s="6"/>
      <c r="C4" s="6"/>
      <c r="D4" s="6"/>
      <c r="E4" s="6"/>
      <c r="F4" s="8"/>
      <c r="G4" s="8"/>
    </row>
    <row r="5" spans="1:10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1" t="s">
        <v>337</v>
      </c>
      <c r="G5" s="11" t="s">
        <v>10</v>
      </c>
    </row>
    <row r="6" spans="1:10">
      <c r="A6" s="12">
        <v>1</v>
      </c>
      <c r="B6" s="312" t="s">
        <v>55</v>
      </c>
      <c r="C6" s="14"/>
      <c r="D6" s="298" t="s">
        <v>386</v>
      </c>
      <c r="E6" s="9" t="s">
        <v>76</v>
      </c>
      <c r="F6" s="307">
        <v>64848</v>
      </c>
      <c r="G6" s="307">
        <v>1296.96</v>
      </c>
      <c r="I6" s="5">
        <f>F6*1.5%</f>
        <v>972.71999999999991</v>
      </c>
      <c r="J6" s="27">
        <f>G6-I6</f>
        <v>324.24000000000012</v>
      </c>
    </row>
    <row r="7" spans="1:10">
      <c r="A7" s="12">
        <v>2</v>
      </c>
      <c r="B7" s="312" t="s">
        <v>403</v>
      </c>
      <c r="C7" s="14"/>
      <c r="D7" s="298" t="s">
        <v>386</v>
      </c>
      <c r="E7" s="9" t="s">
        <v>76</v>
      </c>
      <c r="F7" s="307">
        <v>24159</v>
      </c>
      <c r="G7" s="307">
        <v>483.18</v>
      </c>
      <c r="I7" s="5">
        <f t="shared" ref="I7:I15" si="0">F7*1.5%</f>
        <v>362.38499999999999</v>
      </c>
      <c r="J7" s="27">
        <f t="shared" ref="J7:J15" si="1">G7-I7</f>
        <v>120.79500000000002</v>
      </c>
    </row>
    <row r="8" spans="1:10">
      <c r="A8" s="12">
        <v>3</v>
      </c>
      <c r="B8" s="345" t="s">
        <v>417</v>
      </c>
      <c r="C8" s="14"/>
      <c r="D8" s="298" t="s">
        <v>386</v>
      </c>
      <c r="E8" s="9" t="s">
        <v>364</v>
      </c>
      <c r="F8" s="307">
        <v>700</v>
      </c>
      <c r="G8" s="307">
        <v>14</v>
      </c>
      <c r="I8" s="5">
        <f t="shared" si="0"/>
        <v>10.5</v>
      </c>
      <c r="J8" s="27">
        <f t="shared" si="1"/>
        <v>3.5</v>
      </c>
    </row>
    <row r="9" spans="1:10">
      <c r="A9" s="12">
        <v>4</v>
      </c>
      <c r="B9" s="312" t="s">
        <v>389</v>
      </c>
      <c r="C9" s="14"/>
      <c r="D9" s="298" t="s">
        <v>386</v>
      </c>
      <c r="E9" s="9" t="s">
        <v>76</v>
      </c>
      <c r="F9" s="307">
        <v>22637.200000000001</v>
      </c>
      <c r="G9" s="307">
        <v>452.74</v>
      </c>
      <c r="I9" s="5">
        <f t="shared" si="0"/>
        <v>339.55799999999999</v>
      </c>
      <c r="J9" s="27">
        <f t="shared" si="1"/>
        <v>113.18200000000002</v>
      </c>
    </row>
    <row r="10" spans="1:10">
      <c r="A10" s="12">
        <v>5</v>
      </c>
      <c r="B10" s="312" t="s">
        <v>405</v>
      </c>
      <c r="C10" s="14"/>
      <c r="D10" s="298" t="s">
        <v>386</v>
      </c>
      <c r="E10" s="9" t="s">
        <v>76</v>
      </c>
      <c r="F10" s="307">
        <v>52875</v>
      </c>
      <c r="G10" s="307">
        <v>1057.5</v>
      </c>
      <c r="I10" s="5">
        <f t="shared" si="0"/>
        <v>793.125</v>
      </c>
      <c r="J10" s="27">
        <f t="shared" si="1"/>
        <v>264.375</v>
      </c>
    </row>
    <row r="11" spans="1:10">
      <c r="A11" s="12">
        <v>6</v>
      </c>
      <c r="B11" s="312" t="s">
        <v>405</v>
      </c>
      <c r="C11" s="14"/>
      <c r="D11" s="298" t="s">
        <v>386</v>
      </c>
      <c r="E11" s="9" t="s">
        <v>76</v>
      </c>
      <c r="F11" s="307">
        <v>25400</v>
      </c>
      <c r="G11" s="307">
        <v>508</v>
      </c>
      <c r="I11" s="5">
        <f t="shared" si="0"/>
        <v>381</v>
      </c>
      <c r="J11" s="27">
        <f t="shared" si="1"/>
        <v>127</v>
      </c>
    </row>
    <row r="12" spans="1:10">
      <c r="A12" s="12">
        <v>7</v>
      </c>
      <c r="B12" s="312" t="s">
        <v>55</v>
      </c>
      <c r="C12" s="14"/>
      <c r="D12" s="298" t="s">
        <v>386</v>
      </c>
      <c r="E12" s="9" t="s">
        <v>76</v>
      </c>
      <c r="F12" s="307">
        <v>81571</v>
      </c>
      <c r="G12" s="307">
        <v>1631.42</v>
      </c>
      <c r="J12" s="27"/>
    </row>
    <row r="13" spans="1:10">
      <c r="A13" s="12">
        <v>8</v>
      </c>
      <c r="B13" s="312" t="s">
        <v>55</v>
      </c>
      <c r="C13" s="14"/>
      <c r="D13" s="298" t="s">
        <v>386</v>
      </c>
      <c r="E13" s="9" t="s">
        <v>76</v>
      </c>
      <c r="F13" s="307">
        <v>2080</v>
      </c>
      <c r="G13" s="307">
        <v>42</v>
      </c>
      <c r="J13" s="27"/>
    </row>
    <row r="14" spans="1:10">
      <c r="A14" s="12">
        <v>9</v>
      </c>
      <c r="B14" s="312" t="s">
        <v>55</v>
      </c>
      <c r="C14" s="14"/>
      <c r="D14" s="298" t="s">
        <v>386</v>
      </c>
      <c r="E14" s="9" t="s">
        <v>76</v>
      </c>
      <c r="F14" s="307">
        <v>255440</v>
      </c>
      <c r="G14" s="307">
        <v>5108.8</v>
      </c>
      <c r="J14" s="27"/>
    </row>
    <row r="15" spans="1:10">
      <c r="A15" s="12">
        <v>10</v>
      </c>
      <c r="B15" s="312" t="s">
        <v>55</v>
      </c>
      <c r="C15" s="14"/>
      <c r="D15" s="298" t="s">
        <v>386</v>
      </c>
      <c r="E15" s="9" t="s">
        <v>76</v>
      </c>
      <c r="F15" s="307">
        <v>2080</v>
      </c>
      <c r="G15" s="307">
        <v>41.6</v>
      </c>
      <c r="I15" s="5">
        <f t="shared" si="0"/>
        <v>31.2</v>
      </c>
      <c r="J15" s="27">
        <f t="shared" si="1"/>
        <v>10.400000000000002</v>
      </c>
    </row>
    <row r="16" spans="1:10">
      <c r="A16" s="12">
        <v>11</v>
      </c>
      <c r="B16" s="312" t="s">
        <v>55</v>
      </c>
      <c r="C16" s="14"/>
      <c r="D16" s="298" t="s">
        <v>386</v>
      </c>
      <c r="E16" s="9" t="s">
        <v>76</v>
      </c>
      <c r="F16" s="307">
        <v>258425</v>
      </c>
      <c r="G16" s="307">
        <v>5168.5</v>
      </c>
      <c r="J16" s="27"/>
    </row>
    <row r="17" spans="1:12" ht="15.75" thickBot="1">
      <c r="A17" s="17"/>
      <c r="B17" s="18" t="s">
        <v>343</v>
      </c>
      <c r="C17" s="18"/>
      <c r="D17" s="18"/>
      <c r="E17" s="18"/>
      <c r="F17" s="49">
        <f>SUM(F6:F16)</f>
        <v>790215.2</v>
      </c>
      <c r="G17" s="20">
        <f>SUM(G6:G16)</f>
        <v>15804.7</v>
      </c>
      <c r="I17" s="28"/>
      <c r="J17" s="28"/>
      <c r="L17" s="29"/>
    </row>
    <row r="18" spans="1:12" ht="15.75" thickTop="1">
      <c r="A18" s="12"/>
      <c r="B18" s="14"/>
      <c r="C18" s="14"/>
      <c r="D18" s="14"/>
      <c r="E18" s="14"/>
      <c r="F18" s="11"/>
      <c r="I18" s="28"/>
      <c r="J18" s="28"/>
    </row>
    <row r="19" spans="1:12">
      <c r="A19" s="305" t="s">
        <v>392</v>
      </c>
      <c r="B19" s="306" t="s">
        <v>345</v>
      </c>
      <c r="C19" s="14"/>
      <c r="D19" s="14"/>
      <c r="E19" s="14"/>
      <c r="F19" s="11"/>
      <c r="I19" s="28"/>
      <c r="J19" s="28"/>
    </row>
    <row r="20" spans="1:12">
      <c r="A20" s="9" t="s">
        <v>332</v>
      </c>
      <c r="B20" s="9" t="s">
        <v>333</v>
      </c>
      <c r="C20" s="9" t="s">
        <v>334</v>
      </c>
      <c r="D20" s="9" t="s">
        <v>335</v>
      </c>
      <c r="E20" s="9" t="s">
        <v>336</v>
      </c>
      <c r="F20" s="11" t="s">
        <v>337</v>
      </c>
      <c r="G20" s="11" t="s">
        <v>10</v>
      </c>
    </row>
    <row r="21" spans="1:12">
      <c r="A21" s="12">
        <v>1</v>
      </c>
      <c r="B21" s="313" t="s">
        <v>12</v>
      </c>
      <c r="C21" s="12"/>
      <c r="D21" s="296" t="s">
        <v>393</v>
      </c>
      <c r="E21" s="9" t="s">
        <v>76</v>
      </c>
      <c r="F21" s="307">
        <v>130</v>
      </c>
      <c r="G21" s="314">
        <v>1.3</v>
      </c>
      <c r="I21" s="5">
        <f>F21*0.75%</f>
        <v>0.97499999999999998</v>
      </c>
      <c r="J21" s="30">
        <f>G21-I21</f>
        <v>0.32500000000000007</v>
      </c>
    </row>
    <row r="22" spans="1:12">
      <c r="A22" s="12">
        <v>2</v>
      </c>
      <c r="B22" s="313" t="s">
        <v>25</v>
      </c>
      <c r="C22" s="14"/>
      <c r="D22" s="296" t="s">
        <v>393</v>
      </c>
      <c r="E22" s="9" t="s">
        <v>76</v>
      </c>
      <c r="F22" s="307">
        <v>130</v>
      </c>
      <c r="G22" s="314">
        <v>1.3</v>
      </c>
      <c r="I22" s="5">
        <f t="shared" ref="I22:I79" si="2">F22*0.75%</f>
        <v>0.97499999999999998</v>
      </c>
      <c r="J22" s="30">
        <f t="shared" ref="J22:J79" si="3">G22-I22</f>
        <v>0.32500000000000007</v>
      </c>
    </row>
    <row r="23" spans="1:12">
      <c r="A23" s="12">
        <v>3</v>
      </c>
      <c r="B23" s="313" t="s">
        <v>171</v>
      </c>
      <c r="C23" s="14"/>
      <c r="D23" s="296" t="s">
        <v>393</v>
      </c>
      <c r="E23" s="9" t="s">
        <v>76</v>
      </c>
      <c r="F23" s="307">
        <f t="shared" ref="F23:F78" si="4">G23/D23</f>
        <v>15000</v>
      </c>
      <c r="G23" s="314">
        <v>150</v>
      </c>
      <c r="I23" s="5">
        <f t="shared" si="2"/>
        <v>112.5</v>
      </c>
      <c r="J23" s="30">
        <f t="shared" si="3"/>
        <v>37.5</v>
      </c>
    </row>
    <row r="24" spans="1:12">
      <c r="A24" s="12">
        <v>4</v>
      </c>
      <c r="B24" s="313" t="s">
        <v>12</v>
      </c>
      <c r="C24" s="25"/>
      <c r="D24" s="296" t="s">
        <v>393</v>
      </c>
      <c r="E24" s="9" t="s">
        <v>76</v>
      </c>
      <c r="F24" s="307">
        <f t="shared" si="4"/>
        <v>25000</v>
      </c>
      <c r="G24" s="314">
        <v>250</v>
      </c>
      <c r="I24" s="5">
        <f t="shared" si="2"/>
        <v>187.5</v>
      </c>
      <c r="J24" s="30">
        <f t="shared" si="3"/>
        <v>62.5</v>
      </c>
    </row>
    <row r="25" spans="1:12">
      <c r="A25" s="12">
        <v>5</v>
      </c>
      <c r="B25" s="313" t="s">
        <v>407</v>
      </c>
      <c r="C25" s="12"/>
      <c r="D25" s="296" t="s">
        <v>393</v>
      </c>
      <c r="E25" s="9" t="s">
        <v>76</v>
      </c>
      <c r="F25" s="307">
        <f t="shared" si="4"/>
        <v>25000</v>
      </c>
      <c r="G25" s="314">
        <v>250</v>
      </c>
      <c r="I25" s="5">
        <f t="shared" si="2"/>
        <v>187.5</v>
      </c>
      <c r="J25" s="30">
        <f t="shared" si="3"/>
        <v>62.5</v>
      </c>
    </row>
    <row r="26" spans="1:12">
      <c r="A26" s="12">
        <v>6</v>
      </c>
      <c r="B26" s="313" t="s">
        <v>185</v>
      </c>
      <c r="C26" s="12"/>
      <c r="D26" s="296" t="s">
        <v>393</v>
      </c>
      <c r="E26" s="9" t="s">
        <v>76</v>
      </c>
      <c r="F26" s="307">
        <f t="shared" si="4"/>
        <v>1400</v>
      </c>
      <c r="G26" s="314">
        <v>14</v>
      </c>
      <c r="I26" s="5">
        <f t="shared" si="2"/>
        <v>10.5</v>
      </c>
      <c r="J26" s="30">
        <f t="shared" si="3"/>
        <v>3.5</v>
      </c>
    </row>
    <row r="27" spans="1:12">
      <c r="A27" s="12">
        <v>7</v>
      </c>
      <c r="B27" s="313" t="s">
        <v>60</v>
      </c>
      <c r="C27" s="14"/>
      <c r="D27" s="296" t="s">
        <v>393</v>
      </c>
      <c r="E27" s="9" t="s">
        <v>76</v>
      </c>
      <c r="F27" s="307">
        <f t="shared" si="4"/>
        <v>2644</v>
      </c>
      <c r="G27" s="314">
        <v>26.44</v>
      </c>
      <c r="I27" s="5">
        <f t="shared" si="2"/>
        <v>19.829999999999998</v>
      </c>
      <c r="J27" s="30">
        <f t="shared" si="3"/>
        <v>6.610000000000003</v>
      </c>
    </row>
    <row r="28" spans="1:12">
      <c r="A28" s="12">
        <v>8</v>
      </c>
      <c r="B28" s="313" t="s">
        <v>13</v>
      </c>
      <c r="C28" s="14"/>
      <c r="D28" s="296" t="s">
        <v>393</v>
      </c>
      <c r="E28" s="9" t="s">
        <v>76</v>
      </c>
      <c r="F28" s="307">
        <f t="shared" si="4"/>
        <v>5000</v>
      </c>
      <c r="G28" s="314">
        <v>50</v>
      </c>
      <c r="I28" s="5">
        <f t="shared" si="2"/>
        <v>37.5</v>
      </c>
      <c r="J28" s="30">
        <f t="shared" si="3"/>
        <v>12.5</v>
      </c>
    </row>
    <row r="29" spans="1:12">
      <c r="A29" s="12">
        <v>9</v>
      </c>
      <c r="B29" s="313" t="s">
        <v>19</v>
      </c>
      <c r="C29" s="14"/>
      <c r="D29" s="296" t="s">
        <v>393</v>
      </c>
      <c r="E29" s="9" t="s">
        <v>76</v>
      </c>
      <c r="F29" s="307">
        <f t="shared" si="4"/>
        <v>8375</v>
      </c>
      <c r="G29" s="314">
        <v>83.75</v>
      </c>
      <c r="I29" s="5">
        <f t="shared" si="2"/>
        <v>62.8125</v>
      </c>
      <c r="J29" s="30">
        <f t="shared" si="3"/>
        <v>20.9375</v>
      </c>
    </row>
    <row r="30" spans="1:12">
      <c r="A30" s="12">
        <v>10</v>
      </c>
      <c r="B30" s="313" t="s">
        <v>24</v>
      </c>
      <c r="C30" s="14"/>
      <c r="D30" s="296" t="s">
        <v>393</v>
      </c>
      <c r="E30" s="9" t="s">
        <v>76</v>
      </c>
      <c r="F30" s="307">
        <f t="shared" si="4"/>
        <v>20000</v>
      </c>
      <c r="G30" s="314">
        <v>200</v>
      </c>
      <c r="I30" s="5">
        <f t="shared" si="2"/>
        <v>150</v>
      </c>
      <c r="J30" s="30">
        <f t="shared" si="3"/>
        <v>50</v>
      </c>
    </row>
    <row r="31" spans="1:12">
      <c r="A31" s="12">
        <v>11</v>
      </c>
      <c r="B31" s="313" t="s">
        <v>19</v>
      </c>
      <c r="C31" s="14"/>
      <c r="D31" s="296" t="s">
        <v>393</v>
      </c>
      <c r="E31" s="9" t="s">
        <v>76</v>
      </c>
      <c r="F31" s="307">
        <f t="shared" si="4"/>
        <v>2000</v>
      </c>
      <c r="G31" s="314">
        <v>20</v>
      </c>
      <c r="I31" s="5">
        <f t="shared" si="2"/>
        <v>15</v>
      </c>
      <c r="J31" s="30">
        <f t="shared" si="3"/>
        <v>5</v>
      </c>
    </row>
    <row r="32" spans="1:12">
      <c r="A32" s="12">
        <v>12</v>
      </c>
      <c r="B32" s="313" t="s">
        <v>63</v>
      </c>
      <c r="C32" s="14"/>
      <c r="D32" s="296" t="s">
        <v>393</v>
      </c>
      <c r="E32" s="9" t="s">
        <v>76</v>
      </c>
      <c r="F32" s="307">
        <f t="shared" si="4"/>
        <v>4000</v>
      </c>
      <c r="G32" s="314">
        <v>40</v>
      </c>
      <c r="I32" s="5">
        <f t="shared" si="2"/>
        <v>30</v>
      </c>
      <c r="J32" s="30">
        <f t="shared" si="3"/>
        <v>10</v>
      </c>
    </row>
    <row r="33" spans="1:10">
      <c r="A33" s="12">
        <v>13</v>
      </c>
      <c r="B33" s="313" t="s">
        <v>14</v>
      </c>
      <c r="D33" s="296" t="s">
        <v>393</v>
      </c>
      <c r="E33" s="9" t="s">
        <v>76</v>
      </c>
      <c r="F33" s="307">
        <f t="shared" si="4"/>
        <v>3600</v>
      </c>
      <c r="G33" s="314">
        <v>36</v>
      </c>
      <c r="I33" s="5">
        <f t="shared" si="2"/>
        <v>27</v>
      </c>
      <c r="J33" s="30">
        <f t="shared" si="3"/>
        <v>9</v>
      </c>
    </row>
    <row r="34" spans="1:10">
      <c r="A34" s="12">
        <v>14</v>
      </c>
      <c r="B34" s="313" t="s">
        <v>174</v>
      </c>
      <c r="D34" s="296" t="s">
        <v>393</v>
      </c>
      <c r="E34" s="9" t="s">
        <v>76</v>
      </c>
      <c r="F34" s="307">
        <f t="shared" si="4"/>
        <v>1800</v>
      </c>
      <c r="G34" s="314">
        <v>18</v>
      </c>
      <c r="I34" s="5">
        <f t="shared" si="2"/>
        <v>13.5</v>
      </c>
      <c r="J34" s="30">
        <f t="shared" si="3"/>
        <v>4.5</v>
      </c>
    </row>
    <row r="35" spans="1:10">
      <c r="A35" s="12">
        <v>15</v>
      </c>
      <c r="B35" s="313" t="s">
        <v>18</v>
      </c>
      <c r="D35" s="296" t="s">
        <v>393</v>
      </c>
      <c r="E35" s="9" t="s">
        <v>76</v>
      </c>
      <c r="F35" s="307">
        <f t="shared" si="4"/>
        <v>4050</v>
      </c>
      <c r="G35" s="314">
        <v>40.5</v>
      </c>
      <c r="I35" s="5">
        <f t="shared" si="2"/>
        <v>30.375</v>
      </c>
      <c r="J35" s="30">
        <f t="shared" si="3"/>
        <v>10.125</v>
      </c>
    </row>
    <row r="36" spans="1:10">
      <c r="A36" s="12">
        <v>16</v>
      </c>
      <c r="B36" s="313" t="s">
        <v>63</v>
      </c>
      <c r="D36" s="296" t="s">
        <v>393</v>
      </c>
      <c r="E36" s="9" t="s">
        <v>76</v>
      </c>
      <c r="F36" s="307">
        <f t="shared" si="4"/>
        <v>900</v>
      </c>
      <c r="G36" s="314">
        <v>9</v>
      </c>
      <c r="I36" s="5">
        <f t="shared" si="2"/>
        <v>6.75</v>
      </c>
      <c r="J36" s="30">
        <f t="shared" si="3"/>
        <v>2.25</v>
      </c>
    </row>
    <row r="37" spans="1:10">
      <c r="A37" s="12">
        <v>17</v>
      </c>
      <c r="B37" s="313" t="s">
        <v>18</v>
      </c>
      <c r="D37" s="296" t="s">
        <v>393</v>
      </c>
      <c r="E37" s="9" t="s">
        <v>76</v>
      </c>
      <c r="F37" s="307">
        <f t="shared" si="4"/>
        <v>2850</v>
      </c>
      <c r="G37" s="314">
        <v>28.5</v>
      </c>
      <c r="I37" s="5">
        <f t="shared" si="2"/>
        <v>21.375</v>
      </c>
      <c r="J37" s="30">
        <f t="shared" si="3"/>
        <v>7.125</v>
      </c>
    </row>
    <row r="38" spans="1:10">
      <c r="A38" s="12">
        <v>18</v>
      </c>
      <c r="B38" s="313" t="s">
        <v>174</v>
      </c>
      <c r="D38" s="296" t="s">
        <v>393</v>
      </c>
      <c r="E38" s="9" t="s">
        <v>76</v>
      </c>
      <c r="F38" s="307">
        <f t="shared" si="4"/>
        <v>5000</v>
      </c>
      <c r="G38" s="314">
        <v>50</v>
      </c>
      <c r="I38" s="5">
        <f t="shared" si="2"/>
        <v>37.5</v>
      </c>
      <c r="J38" s="30">
        <f t="shared" si="3"/>
        <v>12.5</v>
      </c>
    </row>
    <row r="39" spans="1:10">
      <c r="A39" s="12">
        <v>19</v>
      </c>
      <c r="B39" s="313" t="s">
        <v>14</v>
      </c>
      <c r="D39" s="296" t="s">
        <v>393</v>
      </c>
      <c r="E39" s="9" t="s">
        <v>76</v>
      </c>
      <c r="F39" s="307">
        <f t="shared" si="4"/>
        <v>1100</v>
      </c>
      <c r="G39" s="314">
        <v>11</v>
      </c>
      <c r="I39" s="5">
        <f t="shared" si="2"/>
        <v>8.25</v>
      </c>
      <c r="J39" s="30">
        <f t="shared" si="3"/>
        <v>2.75</v>
      </c>
    </row>
    <row r="40" spans="1:10">
      <c r="A40" s="12">
        <v>20</v>
      </c>
      <c r="B40" s="313" t="s">
        <v>19</v>
      </c>
      <c r="D40" s="296" t="s">
        <v>393</v>
      </c>
      <c r="E40" s="9" t="s">
        <v>76</v>
      </c>
      <c r="F40" s="307">
        <f t="shared" si="4"/>
        <v>4250</v>
      </c>
      <c r="G40" s="314">
        <v>42.5</v>
      </c>
      <c r="I40" s="5">
        <f t="shared" si="2"/>
        <v>31.875</v>
      </c>
      <c r="J40" s="30">
        <f t="shared" si="3"/>
        <v>10.625</v>
      </c>
    </row>
    <row r="41" spans="1:10">
      <c r="A41" s="12">
        <v>21</v>
      </c>
      <c r="B41" s="313" t="s">
        <v>19</v>
      </c>
      <c r="D41" s="296" t="s">
        <v>393</v>
      </c>
      <c r="E41" s="9" t="s">
        <v>76</v>
      </c>
      <c r="F41" s="307">
        <f t="shared" si="4"/>
        <v>7125</v>
      </c>
      <c r="G41" s="314">
        <v>71.25</v>
      </c>
      <c r="I41" s="5">
        <f t="shared" si="2"/>
        <v>53.4375</v>
      </c>
      <c r="J41" s="30">
        <f t="shared" si="3"/>
        <v>17.8125</v>
      </c>
    </row>
    <row r="42" spans="1:10">
      <c r="A42" s="12">
        <v>22</v>
      </c>
      <c r="B42" s="313" t="s">
        <v>60</v>
      </c>
      <c r="D42" s="296" t="s">
        <v>393</v>
      </c>
      <c r="E42" s="9" t="s">
        <v>76</v>
      </c>
      <c r="F42" s="307">
        <f t="shared" si="4"/>
        <v>5000</v>
      </c>
      <c r="G42" s="314">
        <v>50</v>
      </c>
      <c r="I42" s="5">
        <f t="shared" si="2"/>
        <v>37.5</v>
      </c>
      <c r="J42" s="30">
        <f t="shared" si="3"/>
        <v>12.5</v>
      </c>
    </row>
    <row r="43" spans="1:10">
      <c r="A43" s="12">
        <v>23</v>
      </c>
      <c r="B43" s="313" t="s">
        <v>185</v>
      </c>
      <c r="D43" s="296" t="s">
        <v>393</v>
      </c>
      <c r="E43" s="9" t="s">
        <v>76</v>
      </c>
      <c r="F43" s="307">
        <f t="shared" si="4"/>
        <v>3150</v>
      </c>
      <c r="G43" s="314">
        <v>31.5</v>
      </c>
      <c r="I43" s="5">
        <f t="shared" si="2"/>
        <v>23.625</v>
      </c>
      <c r="J43" s="30">
        <f t="shared" si="3"/>
        <v>7.875</v>
      </c>
    </row>
    <row r="44" spans="1:10">
      <c r="A44" s="12">
        <v>24</v>
      </c>
      <c r="B44" s="313" t="s">
        <v>24</v>
      </c>
      <c r="D44" s="296" t="s">
        <v>393</v>
      </c>
      <c r="E44" s="9" t="s">
        <v>76</v>
      </c>
      <c r="F44" s="307">
        <v>10050</v>
      </c>
      <c r="G44" s="314">
        <v>100</v>
      </c>
      <c r="I44" s="5">
        <f t="shared" si="2"/>
        <v>75.375</v>
      </c>
      <c r="J44" s="30">
        <f t="shared" si="3"/>
        <v>24.625</v>
      </c>
    </row>
    <row r="45" spans="1:10">
      <c r="A45" s="12">
        <v>25</v>
      </c>
      <c r="B45" s="313" t="s">
        <v>12</v>
      </c>
      <c r="D45" s="296" t="s">
        <v>393</v>
      </c>
      <c r="E45" s="9" t="s">
        <v>76</v>
      </c>
      <c r="F45" s="307">
        <f t="shared" si="4"/>
        <v>50000</v>
      </c>
      <c r="G45" s="314">
        <v>500</v>
      </c>
      <c r="I45" s="5">
        <f t="shared" si="2"/>
        <v>375</v>
      </c>
      <c r="J45" s="30">
        <f t="shared" si="3"/>
        <v>125</v>
      </c>
    </row>
    <row r="46" spans="1:10">
      <c r="A46" s="12">
        <v>26</v>
      </c>
      <c r="B46" s="313" t="s">
        <v>176</v>
      </c>
      <c r="D46" s="296" t="s">
        <v>393</v>
      </c>
      <c r="E46" s="9" t="s">
        <v>76</v>
      </c>
      <c r="F46" s="307">
        <f t="shared" si="4"/>
        <v>5000</v>
      </c>
      <c r="G46" s="314">
        <v>50</v>
      </c>
      <c r="J46" s="30"/>
    </row>
    <row r="47" spans="1:10">
      <c r="A47" s="12">
        <v>27</v>
      </c>
      <c r="B47" s="313" t="s">
        <v>22</v>
      </c>
      <c r="D47" s="296" t="s">
        <v>393</v>
      </c>
      <c r="E47" s="9" t="s">
        <v>76</v>
      </c>
      <c r="F47" s="307">
        <f t="shared" si="4"/>
        <v>10000</v>
      </c>
      <c r="G47" s="314">
        <v>100</v>
      </c>
      <c r="I47" s="5">
        <f t="shared" si="2"/>
        <v>75</v>
      </c>
      <c r="J47" s="30">
        <f t="shared" si="3"/>
        <v>25</v>
      </c>
    </row>
    <row r="48" spans="1:10">
      <c r="A48" s="12">
        <v>28</v>
      </c>
      <c r="B48" s="313" t="s">
        <v>407</v>
      </c>
      <c r="D48" s="296" t="s">
        <v>393</v>
      </c>
      <c r="E48" s="9" t="s">
        <v>76</v>
      </c>
      <c r="F48" s="307">
        <f t="shared" si="4"/>
        <v>20000</v>
      </c>
      <c r="G48" s="314">
        <v>200</v>
      </c>
      <c r="J48" s="30"/>
    </row>
    <row r="49" spans="1:10">
      <c r="A49" s="12">
        <v>29</v>
      </c>
      <c r="B49" s="313" t="s">
        <v>415</v>
      </c>
      <c r="D49" s="296" t="s">
        <v>393</v>
      </c>
      <c r="E49" s="9" t="s">
        <v>76</v>
      </c>
      <c r="F49" s="307">
        <f t="shared" si="4"/>
        <v>31460</v>
      </c>
      <c r="G49" s="314">
        <v>314.60000000000002</v>
      </c>
      <c r="I49" s="5">
        <f t="shared" si="2"/>
        <v>235.95</v>
      </c>
      <c r="J49" s="30">
        <f t="shared" si="3"/>
        <v>78.650000000000034</v>
      </c>
    </row>
    <row r="50" spans="1:10">
      <c r="A50" s="12">
        <v>30</v>
      </c>
      <c r="B50" s="313" t="s">
        <v>416</v>
      </c>
      <c r="D50" s="296" t="s">
        <v>393</v>
      </c>
      <c r="E50" s="9" t="s">
        <v>76</v>
      </c>
      <c r="F50" s="307">
        <f t="shared" si="4"/>
        <v>12168</v>
      </c>
      <c r="G50" s="314">
        <v>121.68</v>
      </c>
      <c r="I50" s="5">
        <f t="shared" si="2"/>
        <v>91.259999999999991</v>
      </c>
      <c r="J50" s="30">
        <f t="shared" si="3"/>
        <v>30.420000000000016</v>
      </c>
    </row>
    <row r="51" spans="1:10">
      <c r="A51" s="12">
        <v>31</v>
      </c>
      <c r="B51" s="313" t="s">
        <v>22</v>
      </c>
      <c r="D51" s="296" t="s">
        <v>393</v>
      </c>
      <c r="E51" s="9" t="s">
        <v>76</v>
      </c>
      <c r="F51" s="307">
        <f t="shared" si="4"/>
        <v>260</v>
      </c>
      <c r="G51" s="314">
        <v>2.6</v>
      </c>
      <c r="I51" s="5">
        <f t="shared" si="2"/>
        <v>1.95</v>
      </c>
      <c r="J51" s="30">
        <f t="shared" si="3"/>
        <v>0.65000000000000013</v>
      </c>
    </row>
    <row r="52" spans="1:10">
      <c r="A52" s="12">
        <v>32</v>
      </c>
      <c r="B52" s="313" t="s">
        <v>24</v>
      </c>
      <c r="D52" s="296" t="s">
        <v>393</v>
      </c>
      <c r="E52" s="9" t="s">
        <v>76</v>
      </c>
      <c r="F52" s="307">
        <f t="shared" si="4"/>
        <v>520</v>
      </c>
      <c r="G52" s="314">
        <v>5.2</v>
      </c>
      <c r="I52" s="5">
        <f t="shared" si="2"/>
        <v>3.9</v>
      </c>
      <c r="J52" s="30">
        <f t="shared" si="3"/>
        <v>1.3000000000000003</v>
      </c>
    </row>
    <row r="53" spans="1:10">
      <c r="A53" s="12">
        <v>33</v>
      </c>
      <c r="B53" s="313" t="s">
        <v>12</v>
      </c>
      <c r="D53" s="296" t="s">
        <v>393</v>
      </c>
      <c r="E53" s="9" t="s">
        <v>76</v>
      </c>
      <c r="F53" s="307">
        <f t="shared" si="4"/>
        <v>25000</v>
      </c>
      <c r="G53" s="314">
        <v>250</v>
      </c>
      <c r="I53" s="5">
        <f t="shared" si="2"/>
        <v>187.5</v>
      </c>
      <c r="J53" s="30">
        <f t="shared" si="3"/>
        <v>62.5</v>
      </c>
    </row>
    <row r="54" spans="1:10">
      <c r="A54" s="12">
        <v>34</v>
      </c>
      <c r="B54" s="313" t="s">
        <v>407</v>
      </c>
      <c r="D54" s="296" t="s">
        <v>393</v>
      </c>
      <c r="E54" s="9" t="s">
        <v>76</v>
      </c>
      <c r="F54" s="307">
        <f t="shared" si="4"/>
        <v>10000</v>
      </c>
      <c r="G54" s="314">
        <v>100</v>
      </c>
      <c r="I54" s="5">
        <f t="shared" si="2"/>
        <v>75</v>
      </c>
      <c r="J54" s="30">
        <f t="shared" si="3"/>
        <v>25</v>
      </c>
    </row>
    <row r="55" spans="1:10">
      <c r="A55" s="12">
        <v>35</v>
      </c>
      <c r="B55" s="313" t="s">
        <v>174</v>
      </c>
      <c r="D55" s="296" t="s">
        <v>393</v>
      </c>
      <c r="E55" s="9" t="s">
        <v>76</v>
      </c>
      <c r="F55" s="307">
        <f t="shared" si="4"/>
        <v>5100</v>
      </c>
      <c r="G55" s="314">
        <v>51</v>
      </c>
      <c r="I55" s="5">
        <f t="shared" si="2"/>
        <v>38.25</v>
      </c>
      <c r="J55" s="30">
        <f t="shared" si="3"/>
        <v>12.75</v>
      </c>
    </row>
    <row r="56" spans="1:10">
      <c r="A56" s="12">
        <v>36</v>
      </c>
      <c r="B56" s="313" t="s">
        <v>18</v>
      </c>
      <c r="D56" s="296" t="s">
        <v>393</v>
      </c>
      <c r="E56" s="9" t="s">
        <v>76</v>
      </c>
      <c r="F56" s="307">
        <f t="shared" si="4"/>
        <v>2400</v>
      </c>
      <c r="G56" s="314">
        <v>24</v>
      </c>
      <c r="I56" s="5">
        <f t="shared" si="2"/>
        <v>18</v>
      </c>
      <c r="J56" s="30">
        <f t="shared" si="3"/>
        <v>6</v>
      </c>
    </row>
    <row r="57" spans="1:10">
      <c r="A57" s="12">
        <v>37</v>
      </c>
      <c r="B57" s="313" t="s">
        <v>14</v>
      </c>
      <c r="D57" s="296" t="s">
        <v>393</v>
      </c>
      <c r="E57" s="9" t="s">
        <v>76</v>
      </c>
      <c r="F57" s="307">
        <f t="shared" si="4"/>
        <v>3450</v>
      </c>
      <c r="G57" s="314">
        <v>34.5</v>
      </c>
      <c r="I57" s="5">
        <f t="shared" si="2"/>
        <v>25.875</v>
      </c>
      <c r="J57" s="30">
        <f t="shared" si="3"/>
        <v>8.625</v>
      </c>
    </row>
    <row r="58" spans="1:10">
      <c r="A58" s="12">
        <v>38</v>
      </c>
      <c r="B58" s="313" t="s">
        <v>19</v>
      </c>
      <c r="D58" s="296" t="s">
        <v>393</v>
      </c>
      <c r="E58" s="9" t="s">
        <v>76</v>
      </c>
      <c r="F58" s="307">
        <v>7525</v>
      </c>
      <c r="G58" s="314">
        <v>75</v>
      </c>
      <c r="I58" s="5">
        <f t="shared" si="2"/>
        <v>56.4375</v>
      </c>
      <c r="J58" s="30">
        <f t="shared" si="3"/>
        <v>18.5625</v>
      </c>
    </row>
    <row r="59" spans="1:10">
      <c r="A59" s="12">
        <v>39</v>
      </c>
      <c r="B59" s="313" t="s">
        <v>185</v>
      </c>
      <c r="D59" s="296" t="s">
        <v>393</v>
      </c>
      <c r="E59" s="9" t="s">
        <v>76</v>
      </c>
      <c r="F59" s="307">
        <f t="shared" si="4"/>
        <v>4200</v>
      </c>
      <c r="G59" s="314">
        <v>42</v>
      </c>
      <c r="I59" s="5">
        <f t="shared" si="2"/>
        <v>31.5</v>
      </c>
      <c r="J59" s="30">
        <f t="shared" si="3"/>
        <v>10.5</v>
      </c>
    </row>
    <row r="60" spans="1:10">
      <c r="A60" s="12">
        <v>40</v>
      </c>
      <c r="B60" s="313" t="s">
        <v>60</v>
      </c>
      <c r="D60" s="296" t="s">
        <v>393</v>
      </c>
      <c r="E60" s="9" t="s">
        <v>76</v>
      </c>
      <c r="F60" s="307">
        <f t="shared" si="4"/>
        <v>4500</v>
      </c>
      <c r="G60" s="314">
        <v>45</v>
      </c>
      <c r="I60" s="5">
        <f t="shared" si="2"/>
        <v>33.75</v>
      </c>
      <c r="J60" s="30">
        <f t="shared" si="3"/>
        <v>11.25</v>
      </c>
    </row>
    <row r="61" spans="1:10">
      <c r="A61" s="12">
        <v>41</v>
      </c>
      <c r="B61" s="313" t="s">
        <v>19</v>
      </c>
      <c r="D61" s="296" t="s">
        <v>393</v>
      </c>
      <c r="E61" s="9" t="s">
        <v>76</v>
      </c>
      <c r="F61" s="307">
        <v>7375</v>
      </c>
      <c r="G61" s="314">
        <v>74</v>
      </c>
      <c r="I61" s="5">
        <f t="shared" si="2"/>
        <v>55.3125</v>
      </c>
      <c r="J61" s="30">
        <f t="shared" si="3"/>
        <v>18.6875</v>
      </c>
    </row>
    <row r="62" spans="1:10">
      <c r="A62" s="12">
        <v>42</v>
      </c>
      <c r="B62" s="313" t="s">
        <v>25</v>
      </c>
      <c r="D62" s="296" t="s">
        <v>393</v>
      </c>
      <c r="E62" s="9" t="s">
        <v>76</v>
      </c>
      <c r="F62" s="307">
        <v>130</v>
      </c>
      <c r="G62" s="314">
        <v>1.3</v>
      </c>
      <c r="I62" s="5">
        <f t="shared" si="2"/>
        <v>0.97499999999999998</v>
      </c>
      <c r="J62" s="30">
        <f t="shared" si="3"/>
        <v>0.32500000000000007</v>
      </c>
    </row>
    <row r="63" spans="1:10">
      <c r="A63" s="12">
        <v>43</v>
      </c>
      <c r="B63" s="313" t="s">
        <v>22</v>
      </c>
      <c r="D63" s="296" t="s">
        <v>393</v>
      </c>
      <c r="E63" s="9" t="s">
        <v>76</v>
      </c>
      <c r="F63" s="307">
        <v>260</v>
      </c>
      <c r="G63" s="314">
        <v>3</v>
      </c>
      <c r="I63" s="5">
        <f t="shared" si="2"/>
        <v>1.95</v>
      </c>
      <c r="J63" s="30">
        <f t="shared" si="3"/>
        <v>1.05</v>
      </c>
    </row>
    <row r="64" spans="1:10">
      <c r="A64" s="12">
        <v>44</v>
      </c>
      <c r="B64" s="313" t="s">
        <v>24</v>
      </c>
      <c r="D64" s="296" t="s">
        <v>393</v>
      </c>
      <c r="E64" s="9" t="s">
        <v>76</v>
      </c>
      <c r="F64" s="307">
        <v>520</v>
      </c>
      <c r="G64" s="314">
        <v>5</v>
      </c>
      <c r="I64" s="5">
        <f t="shared" si="2"/>
        <v>3.9</v>
      </c>
      <c r="J64" s="30">
        <f t="shared" si="3"/>
        <v>1.1000000000000001</v>
      </c>
    </row>
    <row r="65" spans="1:14">
      <c r="A65" s="12">
        <v>45</v>
      </c>
      <c r="B65" s="313" t="s">
        <v>12</v>
      </c>
      <c r="D65" s="296" t="s">
        <v>393</v>
      </c>
      <c r="E65" s="9" t="s">
        <v>76</v>
      </c>
      <c r="F65" s="307">
        <v>130</v>
      </c>
      <c r="G65" s="314">
        <v>1.3</v>
      </c>
      <c r="I65" s="5">
        <f t="shared" si="2"/>
        <v>0.97499999999999998</v>
      </c>
      <c r="J65" s="30">
        <f t="shared" si="3"/>
        <v>0.32500000000000007</v>
      </c>
    </row>
    <row r="66" spans="1:14">
      <c r="A66" s="12">
        <v>46</v>
      </c>
      <c r="B66" s="313" t="s">
        <v>63</v>
      </c>
      <c r="D66" s="296" t="s">
        <v>393</v>
      </c>
      <c r="E66" s="9" t="s">
        <v>76</v>
      </c>
      <c r="F66" s="307">
        <f t="shared" si="4"/>
        <v>2900</v>
      </c>
      <c r="G66" s="314">
        <v>29</v>
      </c>
      <c r="I66" s="5">
        <f t="shared" si="2"/>
        <v>21.75</v>
      </c>
      <c r="J66" s="30">
        <f t="shared" si="3"/>
        <v>7.25</v>
      </c>
    </row>
    <row r="67" spans="1:14">
      <c r="A67" s="12">
        <v>47</v>
      </c>
      <c r="B67" s="313" t="s">
        <v>19</v>
      </c>
      <c r="D67" s="296" t="s">
        <v>393</v>
      </c>
      <c r="E67" s="9" t="s">
        <v>76</v>
      </c>
      <c r="F67" s="307">
        <f t="shared" si="4"/>
        <v>7162</v>
      </c>
      <c r="G67" s="314">
        <v>71.62</v>
      </c>
      <c r="I67" s="5">
        <f t="shared" si="2"/>
        <v>53.714999999999996</v>
      </c>
      <c r="J67" s="30">
        <f t="shared" si="3"/>
        <v>17.905000000000008</v>
      </c>
    </row>
    <row r="68" spans="1:14">
      <c r="A68" s="12">
        <v>48</v>
      </c>
      <c r="B68" s="313" t="s">
        <v>185</v>
      </c>
      <c r="D68" s="296" t="s">
        <v>393</v>
      </c>
      <c r="E68" s="9" t="s">
        <v>76</v>
      </c>
      <c r="F68" s="307">
        <f t="shared" si="4"/>
        <v>3500</v>
      </c>
      <c r="G68" s="314">
        <v>35</v>
      </c>
      <c r="I68" s="5">
        <f t="shared" si="2"/>
        <v>26.25</v>
      </c>
      <c r="J68" s="30">
        <f t="shared" si="3"/>
        <v>8.75</v>
      </c>
    </row>
    <row r="69" spans="1:14">
      <c r="A69" s="12">
        <v>49</v>
      </c>
      <c r="B69" s="313" t="s">
        <v>19</v>
      </c>
      <c r="D69" s="296" t="s">
        <v>393</v>
      </c>
      <c r="E69" s="9" t="s">
        <v>76</v>
      </c>
      <c r="F69" s="307">
        <f t="shared" si="4"/>
        <v>6125</v>
      </c>
      <c r="G69" s="314">
        <v>61.25</v>
      </c>
      <c r="I69" s="5">
        <f t="shared" si="2"/>
        <v>45.9375</v>
      </c>
      <c r="J69" s="30">
        <f t="shared" si="3"/>
        <v>15.3125</v>
      </c>
    </row>
    <row r="70" spans="1:14">
      <c r="A70" s="12">
        <v>50</v>
      </c>
      <c r="B70" s="313" t="s">
        <v>14</v>
      </c>
      <c r="D70" s="296" t="s">
        <v>393</v>
      </c>
      <c r="E70" s="9" t="s">
        <v>76</v>
      </c>
      <c r="F70" s="307">
        <f t="shared" si="4"/>
        <v>3500</v>
      </c>
      <c r="G70" s="314">
        <v>35</v>
      </c>
      <c r="I70" s="5">
        <f t="shared" si="2"/>
        <v>26.25</v>
      </c>
      <c r="J70" s="30">
        <f t="shared" si="3"/>
        <v>8.75</v>
      </c>
    </row>
    <row r="71" spans="1:14">
      <c r="A71" s="12">
        <v>51</v>
      </c>
      <c r="B71" s="313" t="s">
        <v>174</v>
      </c>
      <c r="D71" s="296" t="s">
        <v>393</v>
      </c>
      <c r="E71" s="9" t="s">
        <v>76</v>
      </c>
      <c r="F71" s="307">
        <f t="shared" si="4"/>
        <v>5100</v>
      </c>
      <c r="G71" s="314">
        <v>51</v>
      </c>
      <c r="I71" s="5">
        <f t="shared" si="2"/>
        <v>38.25</v>
      </c>
      <c r="J71" s="30">
        <f t="shared" si="3"/>
        <v>12.75</v>
      </c>
    </row>
    <row r="72" spans="1:14">
      <c r="A72" s="12">
        <v>52</v>
      </c>
      <c r="B72" s="313" t="s">
        <v>18</v>
      </c>
      <c r="D72" s="296" t="s">
        <v>393</v>
      </c>
      <c r="E72" s="9" t="s">
        <v>76</v>
      </c>
      <c r="F72" s="307">
        <f t="shared" si="4"/>
        <v>3150</v>
      </c>
      <c r="G72" s="314">
        <v>31.5</v>
      </c>
      <c r="I72" s="5">
        <f t="shared" si="2"/>
        <v>23.625</v>
      </c>
      <c r="J72" s="30">
        <f t="shared" si="3"/>
        <v>7.875</v>
      </c>
    </row>
    <row r="73" spans="1:14">
      <c r="A73" s="12">
        <v>53</v>
      </c>
      <c r="B73" s="313" t="s">
        <v>13</v>
      </c>
      <c r="D73" s="296" t="s">
        <v>393</v>
      </c>
      <c r="E73" s="9" t="s">
        <v>76</v>
      </c>
      <c r="F73" s="307">
        <f t="shared" si="4"/>
        <v>25000</v>
      </c>
      <c r="G73" s="314">
        <v>250</v>
      </c>
      <c r="I73" s="5">
        <f t="shared" si="2"/>
        <v>187.5</v>
      </c>
      <c r="J73" s="30">
        <f t="shared" si="3"/>
        <v>62.5</v>
      </c>
    </row>
    <row r="74" spans="1:14">
      <c r="A74" s="12">
        <v>54</v>
      </c>
      <c r="B74" s="313" t="s">
        <v>22</v>
      </c>
      <c r="D74" s="296" t="s">
        <v>393</v>
      </c>
      <c r="E74" s="9" t="s">
        <v>76</v>
      </c>
      <c r="F74" s="307">
        <f t="shared" si="4"/>
        <v>10000</v>
      </c>
      <c r="G74" s="314">
        <v>100</v>
      </c>
      <c r="I74" s="5">
        <f t="shared" si="2"/>
        <v>75</v>
      </c>
      <c r="J74" s="30">
        <f t="shared" si="3"/>
        <v>25</v>
      </c>
    </row>
    <row r="75" spans="1:14">
      <c r="A75" s="12">
        <v>55</v>
      </c>
      <c r="B75" s="313" t="s">
        <v>24</v>
      </c>
      <c r="C75" s="14"/>
      <c r="D75" s="296" t="s">
        <v>393</v>
      </c>
      <c r="E75" s="9" t="s">
        <v>76</v>
      </c>
      <c r="F75" s="307">
        <f t="shared" si="4"/>
        <v>25000</v>
      </c>
      <c r="G75" s="314">
        <v>250</v>
      </c>
      <c r="I75" s="28">
        <f t="shared" si="2"/>
        <v>187.5</v>
      </c>
      <c r="J75" s="28">
        <f t="shared" si="3"/>
        <v>62.5</v>
      </c>
    </row>
    <row r="76" spans="1:14">
      <c r="A76" s="12">
        <v>56</v>
      </c>
      <c r="B76" s="313" t="s">
        <v>12</v>
      </c>
      <c r="C76" s="14"/>
      <c r="D76" s="296" t="s">
        <v>393</v>
      </c>
      <c r="E76" s="9" t="s">
        <v>76</v>
      </c>
      <c r="F76" s="307">
        <f t="shared" si="4"/>
        <v>45000</v>
      </c>
      <c r="G76" s="314">
        <v>450</v>
      </c>
      <c r="I76" s="28">
        <f t="shared" si="2"/>
        <v>337.5</v>
      </c>
      <c r="J76" s="28">
        <f t="shared" si="3"/>
        <v>112.5</v>
      </c>
    </row>
    <row r="77" spans="1:14">
      <c r="A77" s="12">
        <v>57</v>
      </c>
      <c r="B77" s="313" t="s">
        <v>407</v>
      </c>
      <c r="C77" s="14"/>
      <c r="D77" s="296" t="s">
        <v>393</v>
      </c>
      <c r="E77" s="9" t="s">
        <v>76</v>
      </c>
      <c r="F77" s="307">
        <f t="shared" si="4"/>
        <v>16180</v>
      </c>
      <c r="G77" s="314">
        <v>161.80000000000001</v>
      </c>
      <c r="I77" s="28">
        <f t="shared" si="2"/>
        <v>121.35</v>
      </c>
      <c r="J77" s="28">
        <f t="shared" si="3"/>
        <v>40.450000000000017</v>
      </c>
    </row>
    <row r="78" spans="1:14">
      <c r="A78" s="12">
        <v>58</v>
      </c>
      <c r="B78" s="313" t="s">
        <v>177</v>
      </c>
      <c r="C78" s="14"/>
      <c r="D78" s="296" t="s">
        <v>393</v>
      </c>
      <c r="E78" s="9" t="s">
        <v>76</v>
      </c>
      <c r="F78" s="307">
        <f t="shared" si="4"/>
        <v>85000</v>
      </c>
      <c r="G78" s="314">
        <v>850</v>
      </c>
      <c r="I78" s="28">
        <f t="shared" si="2"/>
        <v>637.5</v>
      </c>
      <c r="J78" s="28">
        <f t="shared" si="3"/>
        <v>212.5</v>
      </c>
    </row>
    <row r="79" spans="1:14">
      <c r="A79" s="12">
        <v>59</v>
      </c>
      <c r="B79" s="313" t="s">
        <v>171</v>
      </c>
      <c r="C79" s="14"/>
      <c r="D79" s="296" t="s">
        <v>393</v>
      </c>
      <c r="E79" s="9" t="s">
        <v>76</v>
      </c>
      <c r="F79" s="307">
        <v>31384</v>
      </c>
      <c r="G79" s="314">
        <v>314</v>
      </c>
      <c r="I79" s="28">
        <f t="shared" si="2"/>
        <v>235.38</v>
      </c>
      <c r="J79" s="28">
        <f t="shared" si="3"/>
        <v>78.62</v>
      </c>
    </row>
    <row r="80" spans="1:14" ht="15.75" thickBot="1">
      <c r="A80" s="17"/>
      <c r="B80" s="308" t="s">
        <v>371</v>
      </c>
      <c r="C80" s="18"/>
      <c r="D80" s="33"/>
      <c r="E80" s="34"/>
      <c r="F80" s="49">
        <f>SUM(F21:F79)</f>
        <v>626553</v>
      </c>
      <c r="G80" s="309">
        <f>SUM(G21:G79)</f>
        <v>6265.39</v>
      </c>
      <c r="I80" s="28"/>
      <c r="J80" s="28"/>
      <c r="K80" s="29"/>
      <c r="L80" s="29"/>
      <c r="M80" s="29"/>
      <c r="N80" s="29"/>
    </row>
    <row r="81" spans="1:13" ht="15.75" thickTop="1">
      <c r="A81" s="12"/>
      <c r="B81" s="310"/>
      <c r="C81" s="14"/>
      <c r="D81" s="15"/>
      <c r="E81" s="9"/>
      <c r="F81" s="11"/>
      <c r="G81" s="307"/>
      <c r="I81" s="28"/>
      <c r="J81" s="28"/>
    </row>
    <row r="82" spans="1:13">
      <c r="A82" s="37" t="s">
        <v>400</v>
      </c>
      <c r="B82" s="311"/>
      <c r="C82" s="14"/>
      <c r="D82" s="14"/>
      <c r="E82" s="14"/>
      <c r="F82" s="11"/>
      <c r="G82" s="307"/>
      <c r="I82" s="28"/>
      <c r="J82" s="28"/>
    </row>
    <row r="83" spans="1:13">
      <c r="A83" s="9" t="s">
        <v>332</v>
      </c>
      <c r="B83" s="310" t="s">
        <v>333</v>
      </c>
      <c r="C83" s="9" t="s">
        <v>334</v>
      </c>
      <c r="D83" s="9" t="s">
        <v>335</v>
      </c>
      <c r="E83" s="9" t="s">
        <v>336</v>
      </c>
      <c r="F83" s="11" t="s">
        <v>337</v>
      </c>
      <c r="G83" s="307" t="s">
        <v>10</v>
      </c>
    </row>
    <row r="84" spans="1:13">
      <c r="A84" s="9">
        <v>1</v>
      </c>
      <c r="B84" s="313" t="s">
        <v>405</v>
      </c>
      <c r="C84" s="9"/>
      <c r="D84" s="301">
        <v>0.1</v>
      </c>
      <c r="E84" s="12" t="s">
        <v>105</v>
      </c>
      <c r="F84" s="307">
        <v>5889.88</v>
      </c>
      <c r="G84" s="307">
        <v>588.99</v>
      </c>
    </row>
    <row r="85" spans="1:13">
      <c r="A85" s="9">
        <v>2</v>
      </c>
      <c r="B85" s="312" t="s">
        <v>405</v>
      </c>
      <c r="C85" s="9"/>
      <c r="D85" s="304">
        <v>0.1</v>
      </c>
      <c r="E85" s="12" t="s">
        <v>105</v>
      </c>
      <c r="F85" s="307">
        <v>40100</v>
      </c>
      <c r="G85" s="307">
        <v>4010</v>
      </c>
    </row>
    <row r="86" spans="1:13">
      <c r="A86" s="9">
        <v>3</v>
      </c>
      <c r="B86" s="312" t="s">
        <v>405</v>
      </c>
      <c r="C86" s="9"/>
      <c r="D86" s="304">
        <v>0.1</v>
      </c>
      <c r="E86" s="12" t="s">
        <v>105</v>
      </c>
      <c r="F86" s="307">
        <v>3000</v>
      </c>
      <c r="G86" s="307">
        <v>300</v>
      </c>
    </row>
    <row r="87" spans="1:13">
      <c r="A87" s="9">
        <v>4</v>
      </c>
      <c r="B87" s="312" t="s">
        <v>405</v>
      </c>
      <c r="C87" s="9"/>
      <c r="D87" s="304">
        <v>0.1</v>
      </c>
      <c r="E87" s="12" t="s">
        <v>105</v>
      </c>
      <c r="F87" s="307">
        <v>1649</v>
      </c>
      <c r="G87" s="307">
        <v>164.9</v>
      </c>
    </row>
    <row r="88" spans="1:13">
      <c r="A88" s="9">
        <v>5</v>
      </c>
      <c r="B88" s="312" t="s">
        <v>409</v>
      </c>
      <c r="C88" s="9"/>
      <c r="D88" s="304">
        <v>0.1</v>
      </c>
      <c r="E88" s="12" t="s">
        <v>105</v>
      </c>
      <c r="F88" s="307">
        <v>2649</v>
      </c>
      <c r="G88" s="307">
        <v>264.89999999999998</v>
      </c>
    </row>
    <row r="89" spans="1:13">
      <c r="A89" s="9">
        <v>6</v>
      </c>
      <c r="B89" s="312" t="s">
        <v>409</v>
      </c>
      <c r="C89" s="9"/>
      <c r="D89" s="304">
        <v>0.1</v>
      </c>
      <c r="E89" s="12" t="s">
        <v>105</v>
      </c>
      <c r="F89" s="307">
        <v>44499.040000000001</v>
      </c>
      <c r="G89" s="307">
        <v>4449.8999999999996</v>
      </c>
    </row>
    <row r="90" spans="1:13" ht="15.75" thickBot="1">
      <c r="A90" s="17"/>
      <c r="B90" s="308" t="s">
        <v>371</v>
      </c>
      <c r="C90" s="18"/>
      <c r="D90" s="18"/>
      <c r="E90" s="18"/>
      <c r="F90" s="309">
        <f>SUM(F84:F89)</f>
        <v>97786.92</v>
      </c>
      <c r="G90" s="309">
        <f>SUM(G84:G89)</f>
        <v>9778.6899999999987</v>
      </c>
      <c r="L90" s="29" t="e">
        <f>F90*#REF!</f>
        <v>#REF!</v>
      </c>
      <c r="M90" s="29"/>
    </row>
    <row r="91" spans="1:13" ht="15.75" thickTop="1">
      <c r="A91" s="12"/>
      <c r="B91" s="310"/>
      <c r="C91" s="14"/>
      <c r="D91" s="14"/>
      <c r="E91" s="14"/>
      <c r="F91" s="307"/>
      <c r="G91" s="307"/>
      <c r="L91" s="29"/>
      <c r="M91" s="29"/>
    </row>
    <row r="92" spans="1:13">
      <c r="A92" s="42" t="s">
        <v>396</v>
      </c>
      <c r="B92" s="311"/>
      <c r="C92" s="39"/>
      <c r="D92" s="39"/>
      <c r="E92" s="39"/>
      <c r="F92" s="43"/>
      <c r="G92" s="307"/>
      <c r="L92" s="29"/>
      <c r="M92" s="29"/>
    </row>
    <row r="93" spans="1:13">
      <c r="A93" s="9" t="s">
        <v>332</v>
      </c>
      <c r="B93" s="310" t="s">
        <v>373</v>
      </c>
      <c r="C93" s="9" t="s">
        <v>334</v>
      </c>
      <c r="D93" s="9" t="s">
        <v>335</v>
      </c>
      <c r="E93" s="9" t="s">
        <v>336</v>
      </c>
      <c r="F93" s="11" t="s">
        <v>9</v>
      </c>
      <c r="G93" s="307" t="s">
        <v>380</v>
      </c>
      <c r="L93" s="29"/>
      <c r="M93" s="29"/>
    </row>
    <row r="94" spans="1:13">
      <c r="A94" s="39">
        <v>1</v>
      </c>
      <c r="B94" s="310" t="s">
        <v>418</v>
      </c>
      <c r="C94" s="39"/>
      <c r="D94" s="301">
        <v>0.05</v>
      </c>
      <c r="E94" s="39" t="s">
        <v>223</v>
      </c>
      <c r="F94" s="4">
        <v>442</v>
      </c>
      <c r="G94" s="307">
        <v>22.1</v>
      </c>
      <c r="L94" s="29"/>
      <c r="M94" s="29"/>
    </row>
    <row r="95" spans="1:13">
      <c r="A95" s="39">
        <v>2</v>
      </c>
      <c r="B95" s="310" t="s">
        <v>419</v>
      </c>
      <c r="C95" s="39"/>
      <c r="D95" s="301">
        <v>0.05</v>
      </c>
      <c r="E95" s="39" t="s">
        <v>223</v>
      </c>
      <c r="F95" s="4">
        <v>286</v>
      </c>
      <c r="G95" s="307">
        <v>14.3</v>
      </c>
      <c r="L95" s="29"/>
      <c r="M95" s="29"/>
    </row>
    <row r="96" spans="1:13">
      <c r="A96" s="39">
        <v>3</v>
      </c>
      <c r="B96" s="310" t="s">
        <v>420</v>
      </c>
      <c r="C96" s="9"/>
      <c r="D96" s="301">
        <v>0.05</v>
      </c>
      <c r="E96" s="39" t="s">
        <v>223</v>
      </c>
      <c r="F96" s="11">
        <v>286</v>
      </c>
      <c r="G96" s="307">
        <v>14.3</v>
      </c>
      <c r="L96" s="29"/>
      <c r="M96" s="29"/>
    </row>
    <row r="97" spans="1:17">
      <c r="A97" s="39">
        <v>4</v>
      </c>
      <c r="B97" s="310" t="s">
        <v>397</v>
      </c>
      <c r="C97" s="9"/>
      <c r="D97" s="301">
        <v>0.05</v>
      </c>
      <c r="E97" s="39" t="s">
        <v>223</v>
      </c>
      <c r="F97" s="11">
        <v>660</v>
      </c>
      <c r="G97" s="307">
        <v>33</v>
      </c>
      <c r="L97" s="29"/>
      <c r="M97" s="29"/>
    </row>
    <row r="98" spans="1:17">
      <c r="A98" s="39">
        <v>5</v>
      </c>
      <c r="B98" s="310" t="s">
        <v>398</v>
      </c>
      <c r="C98" s="9"/>
      <c r="D98" s="301">
        <v>0.05</v>
      </c>
      <c r="E98" s="39" t="s">
        <v>223</v>
      </c>
      <c r="F98" s="11">
        <v>500</v>
      </c>
      <c r="G98" s="307">
        <v>25</v>
      </c>
      <c r="L98" s="29"/>
      <c r="M98" s="29"/>
    </row>
    <row r="99" spans="1:17">
      <c r="A99" s="39">
        <v>6</v>
      </c>
      <c r="B99" s="310" t="s">
        <v>165</v>
      </c>
      <c r="C99" s="9"/>
      <c r="D99" s="301">
        <v>0.05</v>
      </c>
      <c r="E99" s="39" t="s">
        <v>223</v>
      </c>
      <c r="F99" s="11">
        <v>300</v>
      </c>
      <c r="G99" s="307">
        <v>15</v>
      </c>
      <c r="L99" s="29"/>
      <c r="M99" s="29"/>
    </row>
    <row r="100" spans="1:17">
      <c r="A100" s="39">
        <v>7</v>
      </c>
      <c r="B100" s="310" t="s">
        <v>166</v>
      </c>
      <c r="C100" s="9"/>
      <c r="D100" s="301">
        <v>0.05</v>
      </c>
      <c r="E100" s="39" t="s">
        <v>223</v>
      </c>
      <c r="F100" s="11">
        <v>300</v>
      </c>
      <c r="G100" s="307">
        <v>15</v>
      </c>
      <c r="L100" s="29"/>
      <c r="M100" s="29"/>
    </row>
    <row r="101" spans="1:17">
      <c r="A101" s="39">
        <v>8</v>
      </c>
      <c r="B101" s="310" t="s">
        <v>399</v>
      </c>
      <c r="C101" s="9"/>
      <c r="D101" s="301">
        <v>0.05</v>
      </c>
      <c r="E101" s="39" t="s">
        <v>223</v>
      </c>
      <c r="F101" s="11">
        <v>240</v>
      </c>
      <c r="G101" s="307">
        <v>12</v>
      </c>
      <c r="L101" s="29"/>
      <c r="M101" s="29"/>
    </row>
    <row r="102" spans="1:17" ht="15.75" thickBot="1">
      <c r="A102" s="17"/>
      <c r="B102" s="308" t="s">
        <v>371</v>
      </c>
      <c r="C102" s="18"/>
      <c r="D102" s="18"/>
      <c r="E102" s="18"/>
      <c r="F102" s="309">
        <f>SUM(F94:F101)</f>
        <v>3014</v>
      </c>
      <c r="G102" s="309">
        <f>SUM(G94:G101)</f>
        <v>150.69999999999999</v>
      </c>
      <c r="L102" s="29"/>
      <c r="M102" s="29"/>
    </row>
    <row r="103" spans="1:17" ht="15.75" thickTop="1">
      <c r="A103" s="39"/>
      <c r="B103" s="310"/>
      <c r="C103" s="9"/>
      <c r="D103" s="44"/>
      <c r="E103" s="39"/>
      <c r="F103" s="11"/>
      <c r="G103" s="307"/>
      <c r="L103" s="29"/>
      <c r="M103" s="29"/>
    </row>
    <row r="104" spans="1:17">
      <c r="A104" s="39"/>
      <c r="B104" s="39"/>
      <c r="C104" s="39"/>
      <c r="D104" s="44"/>
      <c r="E104" s="39"/>
      <c r="F104" s="43"/>
      <c r="G104" s="11"/>
      <c r="Q104" s="30"/>
    </row>
    <row r="105" spans="1:17" ht="15.75" thickBot="1">
      <c r="A105" s="39"/>
      <c r="B105" s="46" t="s">
        <v>329</v>
      </c>
      <c r="C105" s="46"/>
      <c r="D105" s="46"/>
      <c r="E105" s="46"/>
      <c r="F105" s="47">
        <f>F17+F80+F90+F102</f>
        <v>1517569.1199999999</v>
      </c>
      <c r="G105" s="47">
        <f>G17+G80+G90+G102</f>
        <v>31999.48</v>
      </c>
      <c r="Q105" s="29"/>
    </row>
    <row r="106" spans="1:17" ht="15.75" thickTop="1">
      <c r="A106" s="39"/>
      <c r="B106" s="39"/>
      <c r="C106" s="39"/>
      <c r="D106" s="39"/>
      <c r="E106" s="39"/>
      <c r="F106" s="43"/>
      <c r="G106" s="11"/>
    </row>
  </sheetData>
  <printOptions gridLines="1"/>
  <pageMargins left="0.74803149606299202" right="0.74803149606299202" top="0.78740157480314998" bottom="0.98425196850393704" header="0.511811023622047" footer="0.511811023622047"/>
  <pageSetup paperSize="9" scale="77" fitToHeight="0" orientation="portrait" r:id="rId1"/>
  <rowBreaks count="1" manualBreakCount="1">
    <brk id="57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0B54-EE8A-4E2D-815F-7DA21CEBFB58}">
  <sheetPr>
    <pageSetUpPr fitToPage="1"/>
  </sheetPr>
  <dimension ref="A1:Q15"/>
  <sheetViews>
    <sheetView view="pageBreakPreview" zoomScaleNormal="100" workbookViewId="0">
      <selection activeCell="G4" sqref="G4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4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7">
      <c r="A1" s="1" t="s">
        <v>357</v>
      </c>
      <c r="B1" s="6" t="s">
        <v>330</v>
      </c>
      <c r="C1" s="6"/>
      <c r="D1" s="6"/>
      <c r="E1" s="6"/>
      <c r="F1" s="8"/>
      <c r="G1" s="8"/>
    </row>
    <row r="2" spans="1:17">
      <c r="A2" s="1" t="s">
        <v>358</v>
      </c>
      <c r="B2" s="6" t="s">
        <v>428</v>
      </c>
      <c r="C2" s="6"/>
      <c r="D2" s="6"/>
      <c r="E2" s="6"/>
      <c r="F2" s="1"/>
      <c r="G2" s="1"/>
    </row>
    <row r="3" spans="1:17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433</v>
      </c>
    </row>
    <row r="4" spans="1:17">
      <c r="A4" s="6"/>
      <c r="B4" s="6"/>
      <c r="C4" s="6"/>
      <c r="D4" s="6"/>
      <c r="E4" s="6"/>
      <c r="F4" s="8"/>
      <c r="G4" s="8"/>
    </row>
    <row r="5" spans="1:17">
      <c r="A5" s="12"/>
      <c r="B5" s="26"/>
      <c r="C5" s="14"/>
      <c r="D5" s="14"/>
      <c r="E5" s="14"/>
      <c r="F5" s="11"/>
      <c r="G5" s="45"/>
      <c r="L5" s="29"/>
      <c r="M5" s="29"/>
    </row>
    <row r="6" spans="1:17">
      <c r="A6" s="12"/>
      <c r="B6" s="23"/>
      <c r="C6" s="14"/>
      <c r="D6" s="14"/>
      <c r="E6" s="14"/>
      <c r="F6" s="11"/>
      <c r="G6" s="45"/>
      <c r="L6" s="29"/>
      <c r="M6" s="29"/>
    </row>
    <row r="7" spans="1:17">
      <c r="A7" s="42" t="s">
        <v>396</v>
      </c>
      <c r="B7" s="38"/>
      <c r="C7" s="39"/>
      <c r="D7" s="39"/>
      <c r="E7" s="39"/>
      <c r="F7" s="43"/>
      <c r="G7" s="45"/>
    </row>
    <row r="8" spans="1:17">
      <c r="A8" s="9" t="s">
        <v>332</v>
      </c>
      <c r="B8" s="23" t="s">
        <v>373</v>
      </c>
      <c r="C8" s="9" t="s">
        <v>334</v>
      </c>
      <c r="D8" s="9" t="s">
        <v>335</v>
      </c>
      <c r="E8" s="9" t="s">
        <v>336</v>
      </c>
      <c r="F8" s="11" t="s">
        <v>9</v>
      </c>
      <c r="G8" s="45" t="s">
        <v>380</v>
      </c>
    </row>
    <row r="9" spans="1:17">
      <c r="A9" s="39">
        <v>1</v>
      </c>
      <c r="B9" s="13" t="s">
        <v>426</v>
      </c>
      <c r="C9" s="39"/>
      <c r="D9" s="44">
        <v>0.05</v>
      </c>
      <c r="E9" s="39" t="s">
        <v>223</v>
      </c>
      <c r="F9" s="4">
        <v>10000</v>
      </c>
      <c r="G9" s="45">
        <v>500</v>
      </c>
    </row>
    <row r="10" spans="1:17">
      <c r="A10" s="39">
        <v>2</v>
      </c>
      <c r="B10" s="13" t="s">
        <v>169</v>
      </c>
      <c r="C10" s="39"/>
      <c r="D10" s="44">
        <v>0.05</v>
      </c>
      <c r="E10" s="39" t="s">
        <v>223</v>
      </c>
      <c r="F10" s="4">
        <v>2000</v>
      </c>
      <c r="G10" s="45">
        <v>100</v>
      </c>
    </row>
    <row r="11" spans="1:17" ht="15.75" thickBot="1">
      <c r="A11" s="46"/>
      <c r="B11" s="46" t="s">
        <v>356</v>
      </c>
      <c r="C11" s="46"/>
      <c r="D11" s="46"/>
      <c r="E11" s="46"/>
      <c r="F11" s="47">
        <f>SUM(F9:F10)</f>
        <v>12000</v>
      </c>
      <c r="G11" s="47">
        <f>SUM(G9:G10)</f>
        <v>600</v>
      </c>
      <c r="J11" s="50"/>
      <c r="L11" s="29">
        <f>F11*D10</f>
        <v>600</v>
      </c>
      <c r="M11" s="29"/>
    </row>
    <row r="12" spans="1:17" ht="15.75" thickTop="1">
      <c r="A12" s="39"/>
      <c r="B12" s="39"/>
      <c r="C12" s="39"/>
      <c r="D12" s="44"/>
      <c r="E12" s="39"/>
      <c r="F12" s="43"/>
      <c r="G12" s="11"/>
      <c r="Q12" s="30"/>
    </row>
    <row r="13" spans="1:17" ht="15.75" thickBot="1">
      <c r="A13" s="39"/>
      <c r="B13" s="46" t="s">
        <v>329</v>
      </c>
      <c r="C13" s="46"/>
      <c r="D13" s="46"/>
      <c r="E13" s="46"/>
      <c r="F13" s="47">
        <f>+F11</f>
        <v>12000</v>
      </c>
      <c r="G13" s="49">
        <f>+G11</f>
        <v>600</v>
      </c>
      <c r="Q13" s="29"/>
    </row>
    <row r="14" spans="1:17" ht="15.75" thickTop="1">
      <c r="A14" s="39"/>
      <c r="B14" s="39"/>
      <c r="C14" s="39"/>
      <c r="D14" s="39"/>
      <c r="E14" s="39"/>
      <c r="F14" s="43"/>
      <c r="G14" s="11"/>
    </row>
    <row r="15" spans="1:17" s="4" customFormat="1">
      <c r="A15" s="2"/>
      <c r="B15" s="2"/>
      <c r="C15" s="2"/>
      <c r="D15" s="2"/>
      <c r="E15" s="2"/>
      <c r="F15" s="4">
        <f>Q12</f>
        <v>0</v>
      </c>
      <c r="G15" s="4">
        <f>Q13</f>
        <v>0</v>
      </c>
      <c r="I15" s="5"/>
      <c r="J15" s="1"/>
      <c r="K15" s="1"/>
      <c r="L15" s="1"/>
      <c r="M15" s="1"/>
      <c r="N15" s="1"/>
      <c r="O15" s="1"/>
      <c r="P15" s="1"/>
      <c r="Q15" s="1"/>
    </row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3"/>
  <sheetViews>
    <sheetView topLeftCell="A124" workbookViewId="0">
      <selection activeCell="C13" sqref="C13"/>
    </sheetView>
  </sheetViews>
  <sheetFormatPr defaultColWidth="9.140625" defaultRowHeight="13.5"/>
  <cols>
    <col min="1" max="1" width="6.140625" style="122" customWidth="1"/>
    <col min="2" max="2" width="11.85546875" style="122" customWidth="1"/>
    <col min="3" max="3" width="38" style="122" customWidth="1"/>
    <col min="4" max="4" width="24.85546875" style="122" customWidth="1"/>
    <col min="5" max="5" width="11.85546875" style="123" customWidth="1"/>
    <col min="6" max="6" width="9.140625" style="122"/>
    <col min="7" max="7" width="10.28515625" style="123" customWidth="1"/>
    <col min="8" max="8" width="9.28515625" style="123" customWidth="1"/>
    <col min="9" max="9" width="10.28515625" style="123" customWidth="1"/>
    <col min="10" max="16384" width="9.140625" style="122"/>
  </cols>
  <sheetData>
    <row r="1" spans="1:9">
      <c r="A1" s="231" t="s">
        <v>46</v>
      </c>
      <c r="C1" s="231"/>
      <c r="D1" s="231"/>
      <c r="F1" s="233"/>
    </row>
    <row r="2" spans="1:9">
      <c r="A2" s="122" t="s">
        <v>47</v>
      </c>
      <c r="C2" s="231"/>
      <c r="D2" s="231"/>
      <c r="F2" s="233"/>
    </row>
    <row r="3" spans="1:9">
      <c r="A3" s="231" t="s">
        <v>48</v>
      </c>
      <c r="C3" s="231"/>
      <c r="D3" s="231"/>
      <c r="F3" s="233"/>
    </row>
    <row r="4" spans="1:9">
      <c r="B4" s="231" t="s">
        <v>2</v>
      </c>
      <c r="C4" s="231"/>
      <c r="D4" s="231"/>
      <c r="F4" s="233"/>
    </row>
    <row r="5" spans="1:9">
      <c r="A5" s="231"/>
      <c r="B5" s="231" t="s">
        <v>2</v>
      </c>
      <c r="C5" s="231"/>
      <c r="D5" s="231"/>
      <c r="F5" s="233"/>
    </row>
    <row r="6" spans="1:9">
      <c r="A6" s="231" t="s">
        <v>49</v>
      </c>
      <c r="C6" s="231"/>
      <c r="D6" s="231"/>
      <c r="F6" s="233"/>
    </row>
    <row r="7" spans="1:9" s="193" customFormat="1">
      <c r="A7" s="193" t="s">
        <v>4</v>
      </c>
      <c r="B7" s="265" t="s">
        <v>5</v>
      </c>
      <c r="C7" s="265" t="s">
        <v>6</v>
      </c>
      <c r="D7" s="265" t="s">
        <v>7</v>
      </c>
      <c r="E7" s="201" t="s">
        <v>9</v>
      </c>
      <c r="F7" s="265" t="s">
        <v>8</v>
      </c>
      <c r="G7" s="134" t="s">
        <v>10</v>
      </c>
      <c r="H7" s="201"/>
      <c r="I7" s="201"/>
    </row>
    <row r="8" spans="1:9">
      <c r="A8" s="122">
        <v>1</v>
      </c>
      <c r="B8" s="266">
        <v>43986</v>
      </c>
      <c r="C8" s="231" t="s">
        <v>50</v>
      </c>
      <c r="D8" s="231"/>
      <c r="E8" s="123">
        <v>4500</v>
      </c>
      <c r="F8" s="267">
        <v>1.4999999999999999E-2</v>
      </c>
      <c r="G8" s="86">
        <v>68</v>
      </c>
    </row>
    <row r="9" spans="1:9">
      <c r="A9" s="122">
        <v>2</v>
      </c>
      <c r="B9" s="266">
        <v>43986</v>
      </c>
      <c r="C9" s="231" t="s">
        <v>51</v>
      </c>
      <c r="D9" s="231"/>
      <c r="E9" s="123">
        <v>18000</v>
      </c>
      <c r="F9" s="267">
        <v>1.4999999999999999E-2</v>
      </c>
      <c r="G9" s="86">
        <v>270</v>
      </c>
    </row>
    <row r="10" spans="1:9">
      <c r="A10" s="122">
        <v>3</v>
      </c>
      <c r="B10" s="266">
        <v>43986</v>
      </c>
      <c r="C10" s="231" t="s">
        <v>52</v>
      </c>
      <c r="D10" s="231"/>
      <c r="E10" s="123">
        <v>10750</v>
      </c>
      <c r="F10" s="267">
        <v>1.4999999999999999E-2</v>
      </c>
      <c r="G10" s="86">
        <v>161</v>
      </c>
    </row>
    <row r="11" spans="1:9">
      <c r="A11" s="122">
        <v>4</v>
      </c>
      <c r="B11" s="266">
        <v>43986</v>
      </c>
      <c r="C11" s="231" t="s">
        <v>52</v>
      </c>
      <c r="D11" s="231"/>
      <c r="E11" s="123">
        <v>52450</v>
      </c>
      <c r="F11" s="267">
        <v>1.4999999999999999E-2</v>
      </c>
      <c r="G11" s="86">
        <v>787</v>
      </c>
    </row>
    <row r="12" spans="1:9">
      <c r="A12" s="122">
        <v>5</v>
      </c>
      <c r="B12" s="266">
        <v>43987</v>
      </c>
      <c r="C12" s="231" t="s">
        <v>53</v>
      </c>
      <c r="D12" s="231"/>
      <c r="E12" s="123">
        <v>19991</v>
      </c>
      <c r="F12" s="267">
        <v>1.4999999999999999E-2</v>
      </c>
      <c r="G12" s="86">
        <v>300</v>
      </c>
    </row>
    <row r="13" spans="1:9">
      <c r="A13" s="122">
        <v>6</v>
      </c>
      <c r="B13" s="266">
        <v>43987</v>
      </c>
      <c r="C13" s="231" t="s">
        <v>54</v>
      </c>
      <c r="D13" s="231"/>
      <c r="E13" s="123">
        <v>10684</v>
      </c>
      <c r="F13" s="267">
        <v>1.4999999999999999E-2</v>
      </c>
      <c r="G13" s="86">
        <v>160</v>
      </c>
    </row>
    <row r="14" spans="1:9">
      <c r="A14" s="122">
        <v>7</v>
      </c>
      <c r="B14" s="266">
        <v>43988</v>
      </c>
      <c r="C14" s="231" t="s">
        <v>55</v>
      </c>
      <c r="D14" s="231"/>
      <c r="E14" s="123">
        <v>460000</v>
      </c>
      <c r="F14" s="267">
        <v>1.4999999999999999E-2</v>
      </c>
      <c r="G14" s="86">
        <v>6900</v>
      </c>
    </row>
    <row r="15" spans="1:9">
      <c r="A15" s="122">
        <v>8</v>
      </c>
      <c r="B15" s="266">
        <v>43992</v>
      </c>
      <c r="C15" s="231" t="s">
        <v>56</v>
      </c>
      <c r="D15" s="231"/>
      <c r="E15" s="123">
        <v>1300</v>
      </c>
      <c r="F15" s="267">
        <v>1.4999999999999999E-2</v>
      </c>
      <c r="G15" s="86">
        <v>20</v>
      </c>
    </row>
    <row r="16" spans="1:9">
      <c r="A16" s="122">
        <v>9</v>
      </c>
      <c r="B16" s="266">
        <v>43992</v>
      </c>
      <c r="C16" s="231" t="s">
        <v>56</v>
      </c>
      <c r="D16" s="231"/>
      <c r="E16" s="123">
        <v>2340</v>
      </c>
      <c r="F16" s="267">
        <v>1.4999999999999999E-2</v>
      </c>
      <c r="G16" s="86">
        <v>35</v>
      </c>
    </row>
    <row r="17" spans="1:7">
      <c r="A17" s="122">
        <v>10</v>
      </c>
      <c r="B17" s="266">
        <v>43992</v>
      </c>
      <c r="C17" s="231" t="s">
        <v>56</v>
      </c>
      <c r="D17" s="231"/>
      <c r="E17" s="123">
        <v>2340</v>
      </c>
      <c r="F17" s="267">
        <v>1.4999999999999999E-2</v>
      </c>
      <c r="G17" s="86">
        <v>35</v>
      </c>
    </row>
    <row r="18" spans="1:7">
      <c r="A18" s="122">
        <v>11</v>
      </c>
      <c r="B18" s="266">
        <v>43992</v>
      </c>
      <c r="C18" s="231" t="s">
        <v>56</v>
      </c>
      <c r="D18" s="231"/>
      <c r="E18" s="123">
        <v>2340</v>
      </c>
      <c r="F18" s="267">
        <v>1.4999999999999999E-2</v>
      </c>
      <c r="G18" s="86">
        <v>35</v>
      </c>
    </row>
    <row r="19" spans="1:7">
      <c r="A19" s="122">
        <v>12</v>
      </c>
      <c r="B19" s="266">
        <v>43992</v>
      </c>
      <c r="C19" s="231" t="s">
        <v>56</v>
      </c>
      <c r="D19" s="231"/>
      <c r="E19" s="123">
        <v>2340</v>
      </c>
      <c r="F19" s="267">
        <v>1.4999999999999999E-2</v>
      </c>
      <c r="G19" s="86">
        <v>35</v>
      </c>
    </row>
    <row r="20" spans="1:7">
      <c r="A20" s="122">
        <v>13</v>
      </c>
      <c r="B20" s="266">
        <v>43992</v>
      </c>
      <c r="C20" s="231" t="s">
        <v>56</v>
      </c>
      <c r="D20" s="231"/>
      <c r="E20" s="123">
        <v>2340</v>
      </c>
      <c r="F20" s="267">
        <v>1.4999999999999999E-2</v>
      </c>
      <c r="G20" s="86">
        <v>35</v>
      </c>
    </row>
    <row r="21" spans="1:7">
      <c r="A21" s="122">
        <v>14</v>
      </c>
      <c r="B21" s="266">
        <v>43992</v>
      </c>
      <c r="C21" s="231" t="s">
        <v>56</v>
      </c>
      <c r="D21" s="231"/>
      <c r="E21" s="123">
        <v>2340</v>
      </c>
      <c r="F21" s="267">
        <v>1.4999999999999999E-2</v>
      </c>
      <c r="G21" s="86">
        <v>35</v>
      </c>
    </row>
    <row r="22" spans="1:7">
      <c r="A22" s="122">
        <v>15</v>
      </c>
      <c r="B22" s="266">
        <v>43992</v>
      </c>
      <c r="C22" s="231" t="s">
        <v>56</v>
      </c>
      <c r="D22" s="231"/>
      <c r="E22" s="123">
        <v>2340</v>
      </c>
      <c r="F22" s="267">
        <v>1.4999999999999999E-2</v>
      </c>
      <c r="G22" s="86">
        <v>35</v>
      </c>
    </row>
    <row r="23" spans="1:7">
      <c r="A23" s="122">
        <v>16</v>
      </c>
      <c r="B23" s="266">
        <v>43992</v>
      </c>
      <c r="C23" s="231" t="s">
        <v>56</v>
      </c>
      <c r="D23" s="231"/>
      <c r="E23" s="123">
        <v>2340</v>
      </c>
      <c r="F23" s="267">
        <v>1.4999999999999999E-2</v>
      </c>
      <c r="G23" s="86">
        <v>35</v>
      </c>
    </row>
    <row r="24" spans="1:7">
      <c r="A24" s="122">
        <v>17</v>
      </c>
      <c r="B24" s="266">
        <v>43992</v>
      </c>
      <c r="C24" s="231" t="s">
        <v>56</v>
      </c>
      <c r="D24" s="231"/>
      <c r="E24" s="123">
        <v>2340</v>
      </c>
      <c r="F24" s="267">
        <v>1.4999999999999999E-2</v>
      </c>
      <c r="G24" s="86">
        <v>35</v>
      </c>
    </row>
    <row r="25" spans="1:7">
      <c r="A25" s="122">
        <v>18</v>
      </c>
      <c r="B25" s="266">
        <v>43992</v>
      </c>
      <c r="C25" s="231" t="s">
        <v>56</v>
      </c>
      <c r="D25" s="231"/>
      <c r="E25" s="123">
        <v>2340</v>
      </c>
      <c r="F25" s="267">
        <v>1.4999999999999999E-2</v>
      </c>
      <c r="G25" s="86">
        <v>35</v>
      </c>
    </row>
    <row r="26" spans="1:7">
      <c r="A26" s="122">
        <v>19</v>
      </c>
      <c r="B26" s="266">
        <v>43992</v>
      </c>
      <c r="C26" s="231" t="s">
        <v>56</v>
      </c>
      <c r="D26" s="231"/>
      <c r="E26" s="123">
        <v>2340</v>
      </c>
      <c r="F26" s="267">
        <v>1.4999999999999999E-2</v>
      </c>
      <c r="G26" s="86">
        <v>35</v>
      </c>
    </row>
    <row r="27" spans="1:7">
      <c r="A27" s="122">
        <v>20</v>
      </c>
      <c r="B27" s="266">
        <v>43992</v>
      </c>
      <c r="C27" s="231" t="s">
        <v>56</v>
      </c>
      <c r="D27" s="231"/>
      <c r="E27" s="123">
        <v>2340</v>
      </c>
      <c r="F27" s="267">
        <v>1.4999999999999999E-2</v>
      </c>
      <c r="G27" s="86">
        <v>35</v>
      </c>
    </row>
    <row r="28" spans="1:7">
      <c r="A28" s="122">
        <v>21</v>
      </c>
      <c r="B28" s="266">
        <v>43992</v>
      </c>
      <c r="C28" s="231" t="s">
        <v>52</v>
      </c>
      <c r="D28" s="231"/>
      <c r="E28" s="123">
        <v>52450</v>
      </c>
      <c r="F28" s="267">
        <v>1.4999999999999999E-2</v>
      </c>
      <c r="G28" s="86">
        <v>787</v>
      </c>
    </row>
    <row r="29" spans="1:7">
      <c r="A29" s="122">
        <v>22</v>
      </c>
      <c r="B29" s="266">
        <v>43992</v>
      </c>
      <c r="C29" s="231" t="s">
        <v>52</v>
      </c>
      <c r="D29" s="231"/>
      <c r="E29" s="123">
        <v>10750</v>
      </c>
      <c r="F29" s="267">
        <v>1.4999999999999999E-2</v>
      </c>
      <c r="G29" s="86">
        <v>161</v>
      </c>
    </row>
    <row r="30" spans="1:7">
      <c r="A30" s="122">
        <v>23</v>
      </c>
      <c r="B30" s="266">
        <v>43995</v>
      </c>
      <c r="C30" s="231" t="s">
        <v>57</v>
      </c>
      <c r="D30" s="231"/>
      <c r="E30" s="123">
        <v>150000</v>
      </c>
      <c r="F30" s="267">
        <v>1.4999999999999999E-2</v>
      </c>
      <c r="G30" s="86">
        <v>2250</v>
      </c>
    </row>
    <row r="31" spans="1:7">
      <c r="A31" s="122">
        <v>24</v>
      </c>
      <c r="B31" s="266">
        <v>43995</v>
      </c>
      <c r="C31" s="231" t="s">
        <v>55</v>
      </c>
      <c r="D31" s="231"/>
      <c r="E31" s="123">
        <v>128000</v>
      </c>
      <c r="F31" s="267">
        <v>1.4999999999999999E-2</v>
      </c>
      <c r="G31" s="86">
        <v>1920</v>
      </c>
    </row>
    <row r="32" spans="1:7">
      <c r="A32" s="122">
        <v>25</v>
      </c>
      <c r="B32" s="266">
        <v>43999</v>
      </c>
      <c r="C32" s="231" t="s">
        <v>51</v>
      </c>
      <c r="D32" s="231"/>
      <c r="E32" s="123">
        <v>18000</v>
      </c>
      <c r="F32" s="267">
        <v>1.4999999999999999E-2</v>
      </c>
      <c r="G32" s="86">
        <v>270</v>
      </c>
    </row>
    <row r="33" spans="1:7">
      <c r="A33" s="122">
        <v>26</v>
      </c>
      <c r="B33" s="266">
        <v>43999</v>
      </c>
      <c r="C33" s="231" t="s">
        <v>54</v>
      </c>
      <c r="D33" s="231"/>
      <c r="E33" s="123">
        <v>10685</v>
      </c>
      <c r="F33" s="267">
        <v>1.4999999999999999E-2</v>
      </c>
      <c r="G33" s="86">
        <v>160</v>
      </c>
    </row>
    <row r="34" spans="1:7">
      <c r="A34" s="122">
        <v>27</v>
      </c>
      <c r="B34" s="266">
        <v>44000</v>
      </c>
      <c r="C34" s="231" t="s">
        <v>53</v>
      </c>
      <c r="D34" s="231"/>
      <c r="E34" s="123">
        <v>4770</v>
      </c>
      <c r="F34" s="267">
        <v>1.4999999999999999E-2</v>
      </c>
      <c r="G34" s="86">
        <v>72</v>
      </c>
    </row>
    <row r="35" spans="1:7">
      <c r="A35" s="122">
        <v>28</v>
      </c>
      <c r="B35" s="266">
        <v>44000</v>
      </c>
      <c r="C35" s="231" t="s">
        <v>50</v>
      </c>
      <c r="D35" s="231"/>
      <c r="E35" s="123">
        <v>4500</v>
      </c>
      <c r="F35" s="267">
        <v>1.4999999999999999E-2</v>
      </c>
      <c r="G35" s="86">
        <v>68</v>
      </c>
    </row>
    <row r="36" spans="1:7">
      <c r="A36" s="122">
        <v>29</v>
      </c>
      <c r="B36" s="266">
        <v>44000</v>
      </c>
      <c r="C36" s="231" t="s">
        <v>58</v>
      </c>
      <c r="D36" s="231"/>
      <c r="E36" s="123">
        <v>16716</v>
      </c>
      <c r="F36" s="267">
        <v>1.4999999999999999E-2</v>
      </c>
      <c r="G36" s="86">
        <v>251</v>
      </c>
    </row>
    <row r="37" spans="1:7">
      <c r="A37" s="122">
        <v>30</v>
      </c>
      <c r="B37" s="266">
        <v>44001</v>
      </c>
      <c r="C37" s="231" t="s">
        <v>52</v>
      </c>
      <c r="D37" s="231"/>
      <c r="E37" s="123">
        <v>52450</v>
      </c>
      <c r="F37" s="267">
        <v>1.4999999999999999E-2</v>
      </c>
      <c r="G37" s="86">
        <v>787</v>
      </c>
    </row>
    <row r="38" spans="1:7">
      <c r="A38" s="122">
        <v>31</v>
      </c>
      <c r="B38" s="266">
        <v>44001</v>
      </c>
      <c r="C38" s="231" t="s">
        <v>52</v>
      </c>
      <c r="D38" s="231"/>
      <c r="E38" s="123">
        <v>10750</v>
      </c>
      <c r="F38" s="267">
        <v>1.4999999999999999E-2</v>
      </c>
      <c r="G38" s="86">
        <v>161</v>
      </c>
    </row>
    <row r="39" spans="1:7">
      <c r="A39" s="122">
        <v>32</v>
      </c>
      <c r="B39" s="266">
        <v>44002</v>
      </c>
      <c r="C39" s="231" t="s">
        <v>55</v>
      </c>
      <c r="D39" s="231"/>
      <c r="E39" s="123">
        <v>225000</v>
      </c>
      <c r="F39" s="267">
        <v>1.4999999999999999E-2</v>
      </c>
      <c r="G39" s="86">
        <v>3375</v>
      </c>
    </row>
    <row r="40" spans="1:7">
      <c r="A40" s="122">
        <v>33</v>
      </c>
      <c r="B40" s="266">
        <v>44005</v>
      </c>
      <c r="C40" s="231" t="s">
        <v>56</v>
      </c>
      <c r="D40" s="231"/>
      <c r="E40" s="123">
        <v>2340</v>
      </c>
      <c r="F40" s="267">
        <v>1.4999999999999999E-2</v>
      </c>
      <c r="G40" s="86">
        <v>35</v>
      </c>
    </row>
    <row r="41" spans="1:7">
      <c r="A41" s="122">
        <v>34</v>
      </c>
      <c r="B41" s="266">
        <v>44005</v>
      </c>
      <c r="C41" s="231" t="s">
        <v>56</v>
      </c>
      <c r="D41" s="231"/>
      <c r="E41" s="123">
        <v>2340</v>
      </c>
      <c r="F41" s="267">
        <v>1.4999999999999999E-2</v>
      </c>
      <c r="G41" s="86">
        <v>35</v>
      </c>
    </row>
    <row r="42" spans="1:7">
      <c r="A42" s="122">
        <v>35</v>
      </c>
      <c r="B42" s="266">
        <v>44005</v>
      </c>
      <c r="C42" s="231" t="s">
        <v>56</v>
      </c>
      <c r="D42" s="231"/>
      <c r="E42" s="123">
        <v>2340</v>
      </c>
      <c r="F42" s="267">
        <v>1.4999999999999999E-2</v>
      </c>
      <c r="G42" s="86">
        <v>35</v>
      </c>
    </row>
    <row r="43" spans="1:7">
      <c r="A43" s="122">
        <v>36</v>
      </c>
      <c r="B43" s="266">
        <v>44009</v>
      </c>
      <c r="C43" s="231" t="s">
        <v>55</v>
      </c>
      <c r="D43" s="231"/>
      <c r="E43" s="123">
        <v>200000</v>
      </c>
      <c r="F43" s="267">
        <v>1.4999999999999999E-2</v>
      </c>
      <c r="G43" s="86">
        <v>3000</v>
      </c>
    </row>
    <row r="44" spans="1:7">
      <c r="A44" s="122">
        <v>37</v>
      </c>
      <c r="B44" s="268">
        <v>43994</v>
      </c>
      <c r="C44" s="231" t="s">
        <v>58</v>
      </c>
      <c r="D44" s="231"/>
      <c r="E44" s="53">
        <v>24354</v>
      </c>
      <c r="F44" s="269">
        <v>1.4999999999999999E-2</v>
      </c>
      <c r="G44" s="53">
        <v>365</v>
      </c>
    </row>
    <row r="45" spans="1:7">
      <c r="A45" s="122">
        <v>38</v>
      </c>
      <c r="B45" s="268">
        <v>44000</v>
      </c>
      <c r="C45" s="231" t="s">
        <v>58</v>
      </c>
      <c r="D45" s="231"/>
      <c r="E45" s="53">
        <v>31277</v>
      </c>
      <c r="F45" s="269">
        <v>1.4999999999999999E-2</v>
      </c>
      <c r="G45" s="53">
        <v>469</v>
      </c>
    </row>
    <row r="46" spans="1:7">
      <c r="B46" s="270"/>
      <c r="C46" s="270"/>
      <c r="D46" s="270"/>
      <c r="E46" s="129">
        <f>SUM(E8:E45)</f>
        <v>1552477</v>
      </c>
      <c r="F46" s="271"/>
      <c r="G46" s="129">
        <f>SUM(G8:G45)</f>
        <v>23287</v>
      </c>
    </row>
    <row r="47" spans="1:7">
      <c r="B47" s="231"/>
      <c r="C47" s="231"/>
      <c r="D47" s="231"/>
      <c r="F47" s="272"/>
      <c r="G47" s="86"/>
    </row>
    <row r="48" spans="1:7">
      <c r="A48" s="240" t="s">
        <v>59</v>
      </c>
      <c r="B48" s="240"/>
      <c r="C48" s="240"/>
      <c r="D48" s="240"/>
      <c r="F48" s="273"/>
    </row>
    <row r="49" spans="1:7">
      <c r="A49" s="122" t="s">
        <v>4</v>
      </c>
      <c r="B49" s="231" t="s">
        <v>5</v>
      </c>
      <c r="C49" s="231" t="s">
        <v>6</v>
      </c>
      <c r="D49" s="231"/>
      <c r="E49" s="123" t="s">
        <v>9</v>
      </c>
      <c r="F49" s="231" t="s">
        <v>8</v>
      </c>
      <c r="G49" s="86" t="s">
        <v>10</v>
      </c>
    </row>
    <row r="50" spans="1:7">
      <c r="A50" s="122">
        <v>1</v>
      </c>
      <c r="B50" s="274">
        <v>43983</v>
      </c>
      <c r="C50" s="240" t="s">
        <v>14</v>
      </c>
      <c r="D50" s="240"/>
      <c r="E50" s="123">
        <v>3500</v>
      </c>
      <c r="F50" s="275">
        <v>7.4999999999999997E-3</v>
      </c>
      <c r="G50" s="86">
        <v>26</v>
      </c>
    </row>
    <row r="51" spans="1:7">
      <c r="A51" s="122">
        <v>2</v>
      </c>
      <c r="B51" s="274">
        <v>43983</v>
      </c>
      <c r="C51" s="240" t="s">
        <v>42</v>
      </c>
      <c r="D51" s="240"/>
      <c r="E51" s="123">
        <v>3900</v>
      </c>
      <c r="F51" s="275">
        <v>7.4999999999999997E-3</v>
      </c>
      <c r="G51" s="86">
        <v>29</v>
      </c>
    </row>
    <row r="52" spans="1:7">
      <c r="A52" s="122">
        <v>3</v>
      </c>
      <c r="B52" s="274">
        <v>43983</v>
      </c>
      <c r="C52" s="240" t="s">
        <v>60</v>
      </c>
      <c r="D52" s="240"/>
      <c r="E52" s="123">
        <v>1350</v>
      </c>
      <c r="F52" s="275">
        <v>7.4999999999999997E-3</v>
      </c>
      <c r="G52" s="86">
        <v>10</v>
      </c>
    </row>
    <row r="53" spans="1:7">
      <c r="A53" s="122">
        <v>4</v>
      </c>
      <c r="B53" s="274">
        <v>43983</v>
      </c>
      <c r="C53" s="240" t="s">
        <v>19</v>
      </c>
      <c r="D53" s="240"/>
      <c r="E53" s="123">
        <v>5850</v>
      </c>
      <c r="F53" s="275">
        <v>7.4999999999999997E-3</v>
      </c>
      <c r="G53" s="86">
        <v>44</v>
      </c>
    </row>
    <row r="54" spans="1:7">
      <c r="A54" s="122">
        <v>5</v>
      </c>
      <c r="B54" s="274">
        <v>43983</v>
      </c>
      <c r="C54" s="240" t="s">
        <v>19</v>
      </c>
      <c r="D54" s="240"/>
      <c r="E54" s="123">
        <v>7200</v>
      </c>
      <c r="F54" s="275">
        <v>7.4999999999999997E-3</v>
      </c>
      <c r="G54" s="86">
        <v>54</v>
      </c>
    </row>
    <row r="55" spans="1:7">
      <c r="A55" s="122">
        <v>6</v>
      </c>
      <c r="B55" s="274">
        <v>43987</v>
      </c>
      <c r="C55" s="240" t="s">
        <v>61</v>
      </c>
      <c r="D55" s="240"/>
      <c r="E55" s="123">
        <v>27899</v>
      </c>
      <c r="F55" s="275">
        <v>7.4999999999999997E-3</v>
      </c>
      <c r="G55" s="86">
        <v>209</v>
      </c>
    </row>
    <row r="56" spans="1:7">
      <c r="A56" s="122">
        <v>7</v>
      </c>
      <c r="B56" s="274">
        <v>43988</v>
      </c>
      <c r="C56" s="240" t="s">
        <v>62</v>
      </c>
      <c r="D56" s="240"/>
      <c r="E56" s="123">
        <v>3300</v>
      </c>
      <c r="F56" s="275">
        <v>7.4999999999999997E-3</v>
      </c>
      <c r="G56" s="86">
        <v>24</v>
      </c>
    </row>
    <row r="57" spans="1:7">
      <c r="A57" s="122">
        <v>8</v>
      </c>
      <c r="B57" s="274">
        <v>43988</v>
      </c>
      <c r="C57" s="240" t="s">
        <v>18</v>
      </c>
      <c r="D57" s="240"/>
      <c r="E57" s="123">
        <v>3300</v>
      </c>
      <c r="F57" s="275">
        <v>7.4999999999999997E-3</v>
      </c>
      <c r="G57" s="86">
        <v>24</v>
      </c>
    </row>
    <row r="58" spans="1:7">
      <c r="A58" s="122">
        <v>9</v>
      </c>
      <c r="B58" s="274">
        <v>43988</v>
      </c>
      <c r="C58" s="240" t="s">
        <v>14</v>
      </c>
      <c r="D58" s="240"/>
      <c r="E58" s="123">
        <v>1350</v>
      </c>
      <c r="F58" s="275">
        <v>7.4999999999999997E-3</v>
      </c>
      <c r="G58" s="86">
        <v>10</v>
      </c>
    </row>
    <row r="59" spans="1:7">
      <c r="A59" s="122">
        <v>10</v>
      </c>
      <c r="B59" s="274">
        <v>43988</v>
      </c>
      <c r="C59" s="240" t="s">
        <v>42</v>
      </c>
      <c r="D59" s="240"/>
      <c r="E59" s="123">
        <v>1300</v>
      </c>
      <c r="F59" s="275">
        <v>7.4999999999999997E-3</v>
      </c>
      <c r="G59" s="86">
        <v>10</v>
      </c>
    </row>
    <row r="60" spans="1:7">
      <c r="A60" s="122">
        <v>11</v>
      </c>
      <c r="B60" s="274">
        <v>43988</v>
      </c>
      <c r="C60" s="240" t="s">
        <v>19</v>
      </c>
      <c r="D60" s="240"/>
      <c r="E60" s="123">
        <v>7500</v>
      </c>
      <c r="F60" s="275">
        <v>7.4999999999999997E-3</v>
      </c>
      <c r="G60" s="86">
        <v>56</v>
      </c>
    </row>
    <row r="61" spans="1:7">
      <c r="A61" s="122">
        <v>12</v>
      </c>
      <c r="B61" s="274">
        <v>43988</v>
      </c>
      <c r="C61" s="240" t="s">
        <v>19</v>
      </c>
      <c r="D61" s="240"/>
      <c r="E61" s="123">
        <v>5850</v>
      </c>
      <c r="F61" s="275">
        <v>7.4999999999999997E-3</v>
      </c>
      <c r="G61" s="86">
        <v>44</v>
      </c>
    </row>
    <row r="62" spans="1:7">
      <c r="A62" s="122">
        <v>13</v>
      </c>
      <c r="B62" s="274">
        <v>43988</v>
      </c>
      <c r="C62" s="240" t="s">
        <v>63</v>
      </c>
      <c r="D62" s="240"/>
      <c r="E62" s="123">
        <v>1350</v>
      </c>
      <c r="F62" s="275">
        <v>7.4999999999999997E-3</v>
      </c>
      <c r="G62" s="86">
        <v>10</v>
      </c>
    </row>
    <row r="63" spans="1:7">
      <c r="A63" s="122">
        <v>14</v>
      </c>
      <c r="B63" s="274">
        <v>43988</v>
      </c>
      <c r="C63" s="240" t="s">
        <v>60</v>
      </c>
      <c r="D63" s="240"/>
      <c r="E63" s="123">
        <v>2225</v>
      </c>
      <c r="F63" s="275">
        <v>7.4999999999999997E-3</v>
      </c>
      <c r="G63" s="86">
        <v>16</v>
      </c>
    </row>
    <row r="64" spans="1:7">
      <c r="A64" s="122">
        <v>15</v>
      </c>
      <c r="B64" s="274">
        <v>43988</v>
      </c>
      <c r="C64" s="240" t="s">
        <v>12</v>
      </c>
      <c r="D64" s="240"/>
      <c r="E64" s="123">
        <v>25000</v>
      </c>
      <c r="F64" s="275">
        <v>7.4999999999999997E-3</v>
      </c>
      <c r="G64" s="86">
        <v>188</v>
      </c>
    </row>
    <row r="65" spans="1:7">
      <c r="A65" s="122">
        <v>16</v>
      </c>
      <c r="B65" s="274">
        <v>43988</v>
      </c>
      <c r="C65" s="240" t="s">
        <v>25</v>
      </c>
      <c r="D65" s="240"/>
      <c r="E65" s="123">
        <v>35000</v>
      </c>
      <c r="F65" s="275">
        <v>7.4999999999999997E-3</v>
      </c>
      <c r="G65" s="86">
        <v>263</v>
      </c>
    </row>
    <row r="66" spans="1:7">
      <c r="A66" s="122">
        <v>17</v>
      </c>
      <c r="B66" s="274">
        <v>43988</v>
      </c>
      <c r="C66" s="240" t="s">
        <v>24</v>
      </c>
      <c r="D66" s="240"/>
      <c r="E66" s="123">
        <v>30000</v>
      </c>
      <c r="F66" s="275">
        <v>7.4999999999999997E-3</v>
      </c>
      <c r="G66" s="86">
        <v>225</v>
      </c>
    </row>
    <row r="67" spans="1:7">
      <c r="A67" s="122">
        <v>18</v>
      </c>
      <c r="B67" s="274">
        <v>43988</v>
      </c>
      <c r="C67" s="240" t="s">
        <v>23</v>
      </c>
      <c r="D67" s="240"/>
      <c r="E67" s="123">
        <v>11000</v>
      </c>
      <c r="F67" s="275">
        <v>7.4999999999999997E-3</v>
      </c>
      <c r="G67" s="86">
        <v>83</v>
      </c>
    </row>
    <row r="68" spans="1:7">
      <c r="A68" s="122">
        <v>19</v>
      </c>
      <c r="B68" s="274">
        <v>43988</v>
      </c>
      <c r="C68" s="240" t="s">
        <v>22</v>
      </c>
      <c r="D68" s="240"/>
      <c r="E68" s="123">
        <v>20000</v>
      </c>
      <c r="F68" s="275">
        <v>7.4999999999999997E-3</v>
      </c>
      <c r="G68" s="86">
        <v>150</v>
      </c>
    </row>
    <row r="69" spans="1:7">
      <c r="A69" s="122">
        <v>20</v>
      </c>
      <c r="B69" s="274">
        <v>43988</v>
      </c>
      <c r="C69" s="240" t="s">
        <v>64</v>
      </c>
      <c r="D69" s="240"/>
      <c r="E69" s="123">
        <v>25000</v>
      </c>
      <c r="F69" s="275">
        <v>7.4999999999999997E-3</v>
      </c>
      <c r="G69" s="86">
        <v>188</v>
      </c>
    </row>
    <row r="70" spans="1:7">
      <c r="A70" s="122">
        <v>21</v>
      </c>
      <c r="B70" s="274">
        <v>43992</v>
      </c>
      <c r="C70" s="240" t="s">
        <v>22</v>
      </c>
      <c r="D70" s="240"/>
      <c r="E70" s="123">
        <v>10000</v>
      </c>
      <c r="F70" s="275">
        <v>7.4999999999999997E-3</v>
      </c>
      <c r="G70" s="86">
        <v>75</v>
      </c>
    </row>
    <row r="71" spans="1:7">
      <c r="A71" s="122">
        <v>22</v>
      </c>
      <c r="B71" s="274">
        <v>43995</v>
      </c>
      <c r="C71" s="240" t="s">
        <v>12</v>
      </c>
      <c r="D71" s="240"/>
      <c r="E71" s="123">
        <v>35000</v>
      </c>
      <c r="F71" s="275">
        <v>7.4999999999999997E-3</v>
      </c>
      <c r="G71" s="86">
        <v>263</v>
      </c>
    </row>
    <row r="72" spans="1:7">
      <c r="A72" s="122">
        <v>23</v>
      </c>
      <c r="B72" s="274">
        <v>43995</v>
      </c>
      <c r="C72" s="240" t="s">
        <v>15</v>
      </c>
      <c r="D72" s="240"/>
      <c r="E72" s="123">
        <v>10000</v>
      </c>
      <c r="F72" s="275">
        <v>7.4999999999999997E-3</v>
      </c>
      <c r="G72" s="86">
        <v>75</v>
      </c>
    </row>
    <row r="73" spans="1:7">
      <c r="A73" s="122">
        <v>24</v>
      </c>
      <c r="B73" s="274">
        <v>43995</v>
      </c>
      <c r="C73" s="240" t="s">
        <v>24</v>
      </c>
      <c r="D73" s="240"/>
      <c r="E73" s="123">
        <v>25000</v>
      </c>
      <c r="F73" s="275">
        <v>7.4999999999999997E-3</v>
      </c>
      <c r="G73" s="86">
        <v>188</v>
      </c>
    </row>
    <row r="74" spans="1:7">
      <c r="A74" s="122">
        <v>25</v>
      </c>
      <c r="B74" s="274">
        <v>43995</v>
      </c>
      <c r="C74" s="240" t="s">
        <v>22</v>
      </c>
      <c r="D74" s="240"/>
      <c r="E74" s="123">
        <v>20000</v>
      </c>
      <c r="F74" s="275">
        <v>7.4999999999999997E-3</v>
      </c>
      <c r="G74" s="86">
        <v>150</v>
      </c>
    </row>
    <row r="75" spans="1:7">
      <c r="A75" s="122">
        <v>26</v>
      </c>
      <c r="B75" s="274">
        <v>43995</v>
      </c>
      <c r="C75" s="240" t="s">
        <v>25</v>
      </c>
      <c r="D75" s="240"/>
      <c r="E75" s="123">
        <v>10000</v>
      </c>
      <c r="F75" s="275">
        <v>7.4999999999999997E-3</v>
      </c>
      <c r="G75" s="86">
        <v>75</v>
      </c>
    </row>
    <row r="76" spans="1:7">
      <c r="A76" s="122">
        <v>27</v>
      </c>
      <c r="B76" s="274">
        <v>43995</v>
      </c>
      <c r="C76" s="240" t="s">
        <v>65</v>
      </c>
      <c r="D76" s="240"/>
      <c r="E76" s="123">
        <v>10000</v>
      </c>
      <c r="F76" s="275">
        <v>7.4999999999999997E-3</v>
      </c>
      <c r="G76" s="86">
        <v>75</v>
      </c>
    </row>
    <row r="77" spans="1:7">
      <c r="A77" s="122">
        <v>28</v>
      </c>
      <c r="B77" s="274">
        <v>43995</v>
      </c>
      <c r="C77" s="240" t="s">
        <v>20</v>
      </c>
      <c r="D77" s="240"/>
      <c r="E77" s="123">
        <v>10000</v>
      </c>
      <c r="F77" s="275">
        <v>7.4999999999999997E-3</v>
      </c>
      <c r="G77" s="86">
        <v>75</v>
      </c>
    </row>
    <row r="78" spans="1:7">
      <c r="A78" s="122">
        <v>29</v>
      </c>
      <c r="B78" s="274">
        <v>43995</v>
      </c>
      <c r="C78" s="240" t="s">
        <v>17</v>
      </c>
      <c r="D78" s="240"/>
      <c r="E78" s="123">
        <v>10000</v>
      </c>
      <c r="F78" s="275">
        <v>7.4999999999999997E-3</v>
      </c>
      <c r="G78" s="86">
        <v>75</v>
      </c>
    </row>
    <row r="79" spans="1:7">
      <c r="A79" s="122">
        <v>30</v>
      </c>
      <c r="B79" s="274">
        <v>43995</v>
      </c>
      <c r="C79" s="240" t="s">
        <v>64</v>
      </c>
      <c r="D79" s="240"/>
      <c r="E79" s="123">
        <v>20000</v>
      </c>
      <c r="F79" s="275">
        <v>7.4999999999999997E-3</v>
      </c>
      <c r="G79" s="86">
        <v>150</v>
      </c>
    </row>
    <row r="80" spans="1:7">
      <c r="A80" s="122">
        <v>31</v>
      </c>
      <c r="B80" s="274">
        <v>43995</v>
      </c>
      <c r="C80" s="240" t="s">
        <v>13</v>
      </c>
      <c r="D80" s="240"/>
      <c r="E80" s="123">
        <v>10000</v>
      </c>
      <c r="F80" s="275">
        <v>7.4999999999999997E-3</v>
      </c>
      <c r="G80" s="86">
        <v>75</v>
      </c>
    </row>
    <row r="81" spans="1:7">
      <c r="A81" s="122">
        <v>32</v>
      </c>
      <c r="B81" s="274">
        <v>43995</v>
      </c>
      <c r="C81" s="240" t="s">
        <v>66</v>
      </c>
      <c r="D81" s="240"/>
      <c r="E81" s="123">
        <v>10000</v>
      </c>
      <c r="F81" s="275">
        <v>7.4999999999999997E-3</v>
      </c>
      <c r="G81" s="86">
        <v>75</v>
      </c>
    </row>
    <row r="82" spans="1:7">
      <c r="A82" s="122">
        <v>33</v>
      </c>
      <c r="B82" s="274">
        <v>43995</v>
      </c>
      <c r="C82" s="240" t="s">
        <v>42</v>
      </c>
      <c r="D82" s="240"/>
      <c r="E82" s="123">
        <v>3250</v>
      </c>
      <c r="F82" s="275">
        <v>7.4999999999999997E-3</v>
      </c>
      <c r="G82" s="86">
        <v>24</v>
      </c>
    </row>
    <row r="83" spans="1:7">
      <c r="A83" s="122">
        <v>34</v>
      </c>
      <c r="B83" s="274">
        <v>43995</v>
      </c>
      <c r="C83" s="240" t="s">
        <v>18</v>
      </c>
      <c r="D83" s="240"/>
      <c r="E83" s="123">
        <v>1800</v>
      </c>
      <c r="F83" s="275">
        <v>7.4999999999999997E-3</v>
      </c>
      <c r="G83" s="86">
        <v>14</v>
      </c>
    </row>
    <row r="84" spans="1:7">
      <c r="A84" s="122">
        <v>35</v>
      </c>
      <c r="B84" s="274">
        <v>43995</v>
      </c>
      <c r="C84" s="240" t="s">
        <v>14</v>
      </c>
      <c r="D84" s="240"/>
      <c r="E84" s="123">
        <v>2450</v>
      </c>
      <c r="F84" s="275">
        <v>7.4999999999999997E-3</v>
      </c>
      <c r="G84" s="86">
        <v>18</v>
      </c>
    </row>
    <row r="85" spans="1:7">
      <c r="A85" s="122">
        <v>36</v>
      </c>
      <c r="B85" s="274">
        <v>43995</v>
      </c>
      <c r="C85" s="240" t="s">
        <v>19</v>
      </c>
      <c r="D85" s="240"/>
      <c r="E85" s="123">
        <v>6825</v>
      </c>
      <c r="F85" s="275">
        <v>7.4999999999999997E-3</v>
      </c>
      <c r="G85" s="86">
        <v>51</v>
      </c>
    </row>
    <row r="86" spans="1:7">
      <c r="A86" s="122">
        <v>37</v>
      </c>
      <c r="B86" s="274">
        <v>43995</v>
      </c>
      <c r="C86" s="240" t="s">
        <v>19</v>
      </c>
      <c r="D86" s="240"/>
      <c r="E86" s="123">
        <v>5150</v>
      </c>
      <c r="F86" s="275">
        <v>7.4999999999999997E-3</v>
      </c>
      <c r="G86" s="86">
        <v>39</v>
      </c>
    </row>
    <row r="87" spans="1:7">
      <c r="A87" s="122">
        <v>38</v>
      </c>
      <c r="B87" s="274">
        <v>43995</v>
      </c>
      <c r="C87" s="240" t="s">
        <v>60</v>
      </c>
      <c r="D87" s="240"/>
      <c r="E87" s="123">
        <v>2650</v>
      </c>
      <c r="F87" s="275">
        <v>7.4999999999999997E-3</v>
      </c>
      <c r="G87" s="86">
        <v>20</v>
      </c>
    </row>
    <row r="88" spans="1:7">
      <c r="A88" s="122">
        <v>39</v>
      </c>
      <c r="B88" s="274">
        <v>43995</v>
      </c>
      <c r="C88" s="240" t="s">
        <v>62</v>
      </c>
      <c r="D88" s="240"/>
      <c r="E88" s="123">
        <v>3850</v>
      </c>
      <c r="F88" s="275">
        <v>7.4999999999999997E-3</v>
      </c>
      <c r="G88" s="86">
        <v>29</v>
      </c>
    </row>
    <row r="89" spans="1:7">
      <c r="A89" s="122">
        <v>40</v>
      </c>
      <c r="B89" s="274">
        <v>43997</v>
      </c>
      <c r="C89" s="240" t="s">
        <v>25</v>
      </c>
      <c r="D89" s="240"/>
      <c r="E89" s="123">
        <v>31300</v>
      </c>
      <c r="F89" s="275">
        <v>7.4999999999999997E-3</v>
      </c>
      <c r="G89" s="86">
        <v>235</v>
      </c>
    </row>
    <row r="90" spans="1:7">
      <c r="A90" s="122">
        <v>41</v>
      </c>
      <c r="B90" s="274">
        <v>44002</v>
      </c>
      <c r="C90" s="240" t="s">
        <v>67</v>
      </c>
      <c r="D90" s="240"/>
      <c r="E90" s="123">
        <v>3300</v>
      </c>
      <c r="F90" s="275">
        <v>7.4999999999999997E-3</v>
      </c>
      <c r="G90" s="86">
        <v>25</v>
      </c>
    </row>
    <row r="91" spans="1:7">
      <c r="A91" s="122">
        <v>42</v>
      </c>
      <c r="B91" s="274">
        <v>44002</v>
      </c>
      <c r="C91" s="240" t="s">
        <v>65</v>
      </c>
      <c r="D91" s="240"/>
      <c r="E91" s="123">
        <v>5000</v>
      </c>
      <c r="F91" s="275">
        <v>7.4999999999999997E-3</v>
      </c>
      <c r="G91" s="86">
        <v>38</v>
      </c>
    </row>
    <row r="92" spans="1:7">
      <c r="A92" s="122">
        <v>43</v>
      </c>
      <c r="B92" s="274">
        <v>44002</v>
      </c>
      <c r="C92" s="240" t="s">
        <v>13</v>
      </c>
      <c r="D92" s="240"/>
      <c r="E92" s="123">
        <v>18000</v>
      </c>
      <c r="F92" s="275">
        <v>7.4999999999999997E-3</v>
      </c>
      <c r="G92" s="86">
        <v>135</v>
      </c>
    </row>
    <row r="93" spans="1:7">
      <c r="A93" s="122">
        <v>44</v>
      </c>
      <c r="B93" s="274">
        <v>44002</v>
      </c>
      <c r="C93" s="240" t="s">
        <v>17</v>
      </c>
      <c r="D93" s="240"/>
      <c r="E93" s="123">
        <v>10000</v>
      </c>
      <c r="F93" s="275">
        <v>7.4999999999999997E-3</v>
      </c>
      <c r="G93" s="86">
        <v>75</v>
      </c>
    </row>
    <row r="94" spans="1:7">
      <c r="A94" s="122">
        <v>45</v>
      </c>
      <c r="B94" s="274">
        <v>44002</v>
      </c>
      <c r="C94" s="240" t="s">
        <v>22</v>
      </c>
      <c r="D94" s="240"/>
      <c r="E94" s="123">
        <v>6000</v>
      </c>
      <c r="F94" s="275">
        <v>7.4999999999999997E-3</v>
      </c>
      <c r="G94" s="86">
        <v>45</v>
      </c>
    </row>
    <row r="95" spans="1:7">
      <c r="A95" s="122">
        <v>46</v>
      </c>
      <c r="B95" s="274">
        <v>44002</v>
      </c>
      <c r="C95" s="240" t="s">
        <v>25</v>
      </c>
      <c r="D95" s="240"/>
      <c r="E95" s="123">
        <v>40000</v>
      </c>
      <c r="F95" s="275">
        <v>7.4999999999999997E-3</v>
      </c>
      <c r="G95" s="86">
        <v>300</v>
      </c>
    </row>
    <row r="96" spans="1:7">
      <c r="A96" s="122">
        <v>47</v>
      </c>
      <c r="B96" s="274">
        <v>44002</v>
      </c>
      <c r="C96" s="240" t="s">
        <v>12</v>
      </c>
      <c r="D96" s="240"/>
      <c r="E96" s="123">
        <v>40000</v>
      </c>
      <c r="F96" s="275">
        <v>7.4999999999999997E-3</v>
      </c>
      <c r="G96" s="86">
        <v>300</v>
      </c>
    </row>
    <row r="97" spans="1:7">
      <c r="A97" s="122">
        <v>48</v>
      </c>
      <c r="B97" s="274">
        <v>44002</v>
      </c>
      <c r="C97" s="240" t="s">
        <v>64</v>
      </c>
      <c r="D97" s="240"/>
      <c r="E97" s="123">
        <v>20000</v>
      </c>
      <c r="F97" s="275">
        <v>7.4999999999999997E-3</v>
      </c>
      <c r="G97" s="86">
        <v>150</v>
      </c>
    </row>
    <row r="98" spans="1:7">
      <c r="A98" s="122">
        <v>49</v>
      </c>
      <c r="B98" s="274">
        <v>44002</v>
      </c>
      <c r="C98" s="240" t="s">
        <v>14</v>
      </c>
      <c r="D98" s="240"/>
      <c r="E98" s="123">
        <v>3300</v>
      </c>
      <c r="F98" s="275">
        <v>7.4999999999999997E-3</v>
      </c>
      <c r="G98" s="86">
        <v>25</v>
      </c>
    </row>
    <row r="99" spans="1:7">
      <c r="A99" s="122">
        <v>50</v>
      </c>
      <c r="B99" s="274">
        <v>44002</v>
      </c>
      <c r="C99" s="240" t="s">
        <v>19</v>
      </c>
      <c r="D99" s="240"/>
      <c r="E99" s="123">
        <v>5850</v>
      </c>
      <c r="F99" s="275">
        <v>7.4999999999999997E-3</v>
      </c>
      <c r="G99" s="86">
        <v>44</v>
      </c>
    </row>
    <row r="100" spans="1:7">
      <c r="A100" s="122">
        <v>51</v>
      </c>
      <c r="B100" s="274">
        <v>44002</v>
      </c>
      <c r="C100" s="240" t="s">
        <v>19</v>
      </c>
      <c r="D100" s="240"/>
      <c r="E100" s="123">
        <v>4750</v>
      </c>
      <c r="F100" s="275">
        <v>7.4999999999999997E-3</v>
      </c>
      <c r="G100" s="86">
        <v>36</v>
      </c>
    </row>
    <row r="101" spans="1:7">
      <c r="A101" s="122">
        <v>52</v>
      </c>
      <c r="B101" s="274">
        <v>44002</v>
      </c>
      <c r="C101" s="240" t="s">
        <v>18</v>
      </c>
      <c r="D101" s="240"/>
      <c r="E101" s="123">
        <v>3850</v>
      </c>
      <c r="F101" s="275">
        <v>7.4999999999999997E-3</v>
      </c>
      <c r="G101" s="86">
        <v>29</v>
      </c>
    </row>
    <row r="102" spans="1:7">
      <c r="A102" s="122">
        <v>53</v>
      </c>
      <c r="B102" s="274">
        <v>44002</v>
      </c>
      <c r="C102" s="240" t="s">
        <v>60</v>
      </c>
      <c r="D102" s="240"/>
      <c r="E102" s="123">
        <v>3600</v>
      </c>
      <c r="F102" s="275">
        <v>7.4999999999999997E-3</v>
      </c>
      <c r="G102" s="86">
        <v>27</v>
      </c>
    </row>
    <row r="103" spans="1:7">
      <c r="A103" s="122">
        <v>54</v>
      </c>
      <c r="B103" s="274">
        <v>44002</v>
      </c>
      <c r="C103" s="240" t="s">
        <v>62</v>
      </c>
      <c r="D103" s="240"/>
      <c r="E103" s="123">
        <v>5500</v>
      </c>
      <c r="F103" s="275">
        <v>7.4999999999999997E-3</v>
      </c>
      <c r="G103" s="86">
        <v>41</v>
      </c>
    </row>
    <row r="104" spans="1:7">
      <c r="A104" s="122">
        <v>55</v>
      </c>
      <c r="B104" s="274">
        <v>44009</v>
      </c>
      <c r="C104" s="240" t="s">
        <v>62</v>
      </c>
      <c r="D104" s="240"/>
      <c r="E104" s="123">
        <v>4950</v>
      </c>
      <c r="F104" s="275">
        <v>7.4999999999999997E-3</v>
      </c>
      <c r="G104" s="86">
        <v>37</v>
      </c>
    </row>
    <row r="105" spans="1:7">
      <c r="A105" s="122">
        <v>56</v>
      </c>
      <c r="B105" s="274">
        <v>44009</v>
      </c>
      <c r="C105" s="240" t="s">
        <v>12</v>
      </c>
      <c r="D105" s="240"/>
      <c r="E105" s="123">
        <v>30000</v>
      </c>
      <c r="F105" s="275">
        <v>7.4999999999999997E-3</v>
      </c>
      <c r="G105" s="86">
        <v>225</v>
      </c>
    </row>
    <row r="106" spans="1:7">
      <c r="A106" s="122">
        <v>57</v>
      </c>
      <c r="B106" s="274">
        <v>44009</v>
      </c>
      <c r="C106" s="240" t="s">
        <v>22</v>
      </c>
      <c r="D106" s="240"/>
      <c r="E106" s="123">
        <v>5000</v>
      </c>
      <c r="F106" s="275">
        <v>7.4999999999999997E-3</v>
      </c>
      <c r="G106" s="86">
        <v>37</v>
      </c>
    </row>
    <row r="107" spans="1:7">
      <c r="A107" s="122">
        <v>58</v>
      </c>
      <c r="B107" s="274">
        <v>44009</v>
      </c>
      <c r="C107" s="240" t="s">
        <v>25</v>
      </c>
      <c r="D107" s="240"/>
      <c r="E107" s="123">
        <v>50000</v>
      </c>
      <c r="F107" s="275">
        <v>7.4999999999999997E-3</v>
      </c>
      <c r="G107" s="86">
        <v>375</v>
      </c>
    </row>
    <row r="108" spans="1:7">
      <c r="A108" s="122">
        <v>59</v>
      </c>
      <c r="B108" s="274">
        <v>44009</v>
      </c>
      <c r="C108" s="240" t="s">
        <v>65</v>
      </c>
      <c r="D108" s="240"/>
      <c r="E108" s="123">
        <v>2000</v>
      </c>
      <c r="F108" s="275">
        <v>7.4999999999999997E-3</v>
      </c>
      <c r="G108" s="86">
        <v>15</v>
      </c>
    </row>
    <row r="109" spans="1:7">
      <c r="A109" s="122">
        <v>60</v>
      </c>
      <c r="B109" s="274">
        <v>44009</v>
      </c>
      <c r="C109" s="240" t="s">
        <v>64</v>
      </c>
      <c r="D109" s="240"/>
      <c r="E109" s="123">
        <v>25000</v>
      </c>
      <c r="F109" s="275">
        <v>7.4999999999999997E-3</v>
      </c>
      <c r="G109" s="86">
        <v>188</v>
      </c>
    </row>
    <row r="110" spans="1:7">
      <c r="A110" s="122">
        <v>61</v>
      </c>
      <c r="B110" s="274">
        <v>44009</v>
      </c>
      <c r="C110" s="240" t="s">
        <v>68</v>
      </c>
      <c r="D110" s="240"/>
      <c r="E110" s="123">
        <v>550</v>
      </c>
      <c r="F110" s="275">
        <v>7.4999999999999997E-3</v>
      </c>
      <c r="G110" s="86">
        <v>4</v>
      </c>
    </row>
    <row r="111" spans="1:7">
      <c r="A111" s="122">
        <v>62</v>
      </c>
      <c r="B111" s="274">
        <v>44009</v>
      </c>
      <c r="C111" s="240" t="s">
        <v>14</v>
      </c>
      <c r="D111" s="240"/>
      <c r="E111" s="123">
        <v>2000</v>
      </c>
      <c r="F111" s="275">
        <v>7.4999999999999997E-3</v>
      </c>
      <c r="G111" s="86">
        <v>15</v>
      </c>
    </row>
    <row r="112" spans="1:7">
      <c r="A112" s="122">
        <v>63</v>
      </c>
      <c r="B112" s="274">
        <v>44009</v>
      </c>
      <c r="C112" s="240" t="s">
        <v>18</v>
      </c>
      <c r="D112" s="240"/>
      <c r="E112" s="123">
        <v>2700</v>
      </c>
      <c r="F112" s="275">
        <v>7.4999999999999997E-3</v>
      </c>
      <c r="G112" s="86">
        <v>20</v>
      </c>
    </row>
    <row r="113" spans="1:8">
      <c r="A113" s="122">
        <v>64</v>
      </c>
      <c r="B113" s="274">
        <v>44009</v>
      </c>
      <c r="C113" s="240" t="s">
        <v>42</v>
      </c>
      <c r="D113" s="240"/>
      <c r="E113" s="123">
        <v>1300</v>
      </c>
      <c r="F113" s="275">
        <v>7.4999999999999997E-3</v>
      </c>
      <c r="G113" s="86">
        <v>10</v>
      </c>
    </row>
    <row r="114" spans="1:8">
      <c r="A114" s="122">
        <v>65</v>
      </c>
      <c r="B114" s="274">
        <v>44009</v>
      </c>
      <c r="C114" s="240" t="s">
        <v>19</v>
      </c>
      <c r="D114" s="240"/>
      <c r="E114" s="123">
        <v>5830</v>
      </c>
      <c r="F114" s="275">
        <v>7.4999999999999997E-3</v>
      </c>
      <c r="G114" s="86">
        <v>44</v>
      </c>
    </row>
    <row r="115" spans="1:8">
      <c r="A115" s="122">
        <v>66</v>
      </c>
      <c r="B115" s="274">
        <v>44009</v>
      </c>
      <c r="C115" s="240" t="s">
        <v>19</v>
      </c>
      <c r="D115" s="240"/>
      <c r="E115" s="123">
        <v>2100</v>
      </c>
      <c r="F115" s="275">
        <v>7.4999999999999997E-3</v>
      </c>
      <c r="G115" s="86">
        <v>16</v>
      </c>
    </row>
    <row r="116" spans="1:8">
      <c r="A116" s="122">
        <v>67</v>
      </c>
      <c r="B116" s="274">
        <v>44009</v>
      </c>
      <c r="C116" s="240" t="s">
        <v>60</v>
      </c>
      <c r="D116" s="240"/>
      <c r="E116" s="123">
        <v>2562</v>
      </c>
      <c r="F116" s="275">
        <v>7.4999999999999997E-3</v>
      </c>
      <c r="G116" s="86">
        <v>19</v>
      </c>
    </row>
    <row r="117" spans="1:8">
      <c r="A117" s="122">
        <v>68</v>
      </c>
      <c r="B117" s="274">
        <v>44009</v>
      </c>
      <c r="C117" s="240" t="s">
        <v>69</v>
      </c>
      <c r="D117" s="240"/>
      <c r="E117" s="123">
        <v>2750</v>
      </c>
      <c r="F117" s="275">
        <v>7.4999999999999997E-3</v>
      </c>
      <c r="G117" s="86">
        <v>21</v>
      </c>
    </row>
    <row r="118" spans="1:8">
      <c r="E118" s="129">
        <f>SUM(E50:E117)</f>
        <v>765041</v>
      </c>
      <c r="F118" s="245"/>
      <c r="G118" s="129">
        <f>SUM(G50:G117)</f>
        <v>5740</v>
      </c>
    </row>
    <row r="120" spans="1:8">
      <c r="B120" s="246" t="s">
        <v>2</v>
      </c>
      <c r="C120" s="246"/>
      <c r="D120" s="246"/>
      <c r="F120" s="276"/>
    </row>
    <row r="121" spans="1:8">
      <c r="B121" s="246" t="s">
        <v>2</v>
      </c>
      <c r="C121" s="246"/>
      <c r="D121" s="246"/>
      <c r="F121" s="276"/>
    </row>
    <row r="122" spans="1:8">
      <c r="A122" s="246" t="s">
        <v>70</v>
      </c>
      <c r="B122" s="246"/>
      <c r="C122" s="246"/>
      <c r="D122" s="246"/>
      <c r="F122" s="276"/>
    </row>
    <row r="123" spans="1:8">
      <c r="A123" s="122" t="s">
        <v>4</v>
      </c>
      <c r="B123" s="231" t="s">
        <v>5</v>
      </c>
      <c r="C123" s="231" t="s">
        <v>6</v>
      </c>
      <c r="D123" s="231"/>
      <c r="E123" s="123" t="s">
        <v>9</v>
      </c>
      <c r="F123" s="231" t="s">
        <v>8</v>
      </c>
      <c r="G123" s="86" t="s">
        <v>10</v>
      </c>
    </row>
    <row r="124" spans="1:8">
      <c r="A124" s="122">
        <v>1</v>
      </c>
      <c r="B124" s="277">
        <v>43986</v>
      </c>
      <c r="C124" s="246" t="s">
        <v>71</v>
      </c>
      <c r="D124" s="246"/>
      <c r="E124" s="195">
        <v>50000</v>
      </c>
      <c r="F124" s="278">
        <v>7.4999999999999997E-2</v>
      </c>
      <c r="G124" s="53">
        <v>3750</v>
      </c>
      <c r="H124" s="53"/>
    </row>
    <row r="125" spans="1:8">
      <c r="A125" s="122">
        <v>2</v>
      </c>
      <c r="B125" s="277">
        <v>43986</v>
      </c>
      <c r="C125" s="246" t="s">
        <v>71</v>
      </c>
      <c r="D125" s="246"/>
      <c r="E125" s="195">
        <v>50000</v>
      </c>
      <c r="F125" s="278">
        <v>7.4999999999999997E-2</v>
      </c>
      <c r="G125" s="53">
        <v>3750</v>
      </c>
      <c r="H125" s="53"/>
    </row>
    <row r="126" spans="1:8">
      <c r="A126" s="122">
        <v>3</v>
      </c>
      <c r="B126" s="277">
        <v>43986</v>
      </c>
      <c r="C126" s="246" t="s">
        <v>72</v>
      </c>
      <c r="D126" s="246"/>
      <c r="E126" s="195">
        <v>19500</v>
      </c>
      <c r="F126" s="278">
        <v>7.4999999999999997E-2</v>
      </c>
      <c r="G126" s="53">
        <v>1463</v>
      </c>
      <c r="H126" s="53"/>
    </row>
    <row r="127" spans="1:8">
      <c r="A127" s="122">
        <v>4</v>
      </c>
      <c r="B127" s="277">
        <v>43986</v>
      </c>
      <c r="C127" s="246" t="s">
        <v>72</v>
      </c>
      <c r="D127" s="246"/>
      <c r="E127" s="195">
        <v>67903</v>
      </c>
      <c r="F127" s="278">
        <v>7.4999999999999997E-2</v>
      </c>
      <c r="G127" s="53">
        <v>5093</v>
      </c>
      <c r="H127" s="53"/>
    </row>
    <row r="128" spans="1:8">
      <c r="A128" s="122">
        <v>5</v>
      </c>
      <c r="B128" s="277">
        <v>43992</v>
      </c>
      <c r="C128" s="246" t="s">
        <v>72</v>
      </c>
      <c r="D128" s="246"/>
      <c r="E128" s="195">
        <v>2000</v>
      </c>
      <c r="F128" s="278">
        <v>7.4999999999999997E-2</v>
      </c>
      <c r="G128" s="53">
        <v>150</v>
      </c>
      <c r="H128" s="53"/>
    </row>
    <row r="129" spans="1:8">
      <c r="A129" s="122">
        <v>6</v>
      </c>
      <c r="B129" s="277">
        <v>43992</v>
      </c>
      <c r="C129" s="246" t="s">
        <v>72</v>
      </c>
      <c r="D129" s="246"/>
      <c r="E129" s="195">
        <v>67903</v>
      </c>
      <c r="F129" s="278">
        <v>7.4999999999999997E-2</v>
      </c>
      <c r="G129" s="53">
        <v>5093</v>
      </c>
      <c r="H129" s="53"/>
    </row>
    <row r="130" spans="1:8">
      <c r="A130" s="122">
        <v>7</v>
      </c>
      <c r="B130" s="277">
        <v>43994</v>
      </c>
      <c r="C130" s="246" t="s">
        <v>72</v>
      </c>
      <c r="D130" s="246"/>
      <c r="E130" s="195">
        <v>43254</v>
      </c>
      <c r="F130" s="278">
        <v>7.4999999999999997E-2</v>
      </c>
      <c r="G130" s="53">
        <v>3244</v>
      </c>
      <c r="H130" s="53"/>
    </row>
    <row r="131" spans="1:8">
      <c r="B131" s="279"/>
      <c r="C131" s="279"/>
      <c r="D131" s="279"/>
      <c r="E131" s="68">
        <f>SUM(E124:E130)</f>
        <v>300560</v>
      </c>
      <c r="F131" s="280"/>
      <c r="G131" s="68">
        <f>SUM(G124:G130)</f>
        <v>22543</v>
      </c>
    </row>
    <row r="133" spans="1:8">
      <c r="G133" s="89">
        <f>+G131+G118+G46</f>
        <v>51570</v>
      </c>
    </row>
  </sheetData>
  <printOptions gridLines="1"/>
  <pageMargins left="0.70833333333333304" right="0.70833333333333304" top="0.45972222222222198" bottom="0.74791666666666701" header="0.31458333333333299" footer="0.31458333333333299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604-26BD-4B6C-8B59-3C0CEC67E2DA}">
  <sheetPr>
    <pageSetUpPr fitToPage="1"/>
  </sheetPr>
  <dimension ref="A1:Q30"/>
  <sheetViews>
    <sheetView topLeftCell="A16" zoomScaleNormal="100" zoomScaleSheetLayoutView="100" workbookViewId="0">
      <selection activeCell="B31" sqref="B31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0.5703125" style="4" customWidth="1"/>
    <col min="7" max="7" width="10.140625" style="4" customWidth="1"/>
    <col min="8" max="8" width="9.28515625" style="4" customWidth="1"/>
    <col min="9" max="9" width="9.28515625" style="5" hidden="1" customWidth="1"/>
    <col min="10" max="11" width="9.140625" style="1" hidden="1" customWidth="1"/>
    <col min="12" max="12" width="10.28515625" style="1" hidden="1" customWidth="1"/>
    <col min="13" max="16" width="9.140625" style="1"/>
    <col min="17" max="17" width="10.28515625" style="1" customWidth="1"/>
    <col min="18" max="16384" width="9.140625" style="1"/>
  </cols>
  <sheetData>
    <row r="1" spans="1:17">
      <c r="A1" s="1" t="s">
        <v>357</v>
      </c>
      <c r="B1" s="6" t="s">
        <v>330</v>
      </c>
      <c r="C1" s="6"/>
      <c r="D1" s="6"/>
      <c r="E1" s="6"/>
      <c r="F1" s="8"/>
      <c r="G1" s="8"/>
    </row>
    <row r="2" spans="1:17">
      <c r="A2" s="1" t="s">
        <v>358</v>
      </c>
      <c r="B2" s="6" t="s">
        <v>442</v>
      </c>
      <c r="C2" s="6"/>
      <c r="D2" s="6"/>
      <c r="E2" s="6"/>
      <c r="F2" s="1"/>
      <c r="G2" s="1"/>
    </row>
    <row r="3" spans="1:17">
      <c r="A3" s="6" t="s">
        <v>360</v>
      </c>
      <c r="B3" s="6" t="s">
        <v>383</v>
      </c>
      <c r="C3" s="6"/>
      <c r="D3" s="6"/>
      <c r="E3" s="6"/>
      <c r="F3" s="8" t="s">
        <v>362</v>
      </c>
      <c r="G3" s="8" t="s">
        <v>433</v>
      </c>
    </row>
    <row r="4" spans="1:17">
      <c r="A4" s="12"/>
      <c r="B4" s="26"/>
      <c r="C4" s="14"/>
      <c r="D4" s="14"/>
      <c r="E4" s="14"/>
      <c r="F4" s="11"/>
      <c r="G4" s="45"/>
      <c r="L4" s="29"/>
      <c r="M4" s="29"/>
    </row>
    <row r="5" spans="1:17">
      <c r="A5" s="12" t="s">
        <v>437</v>
      </c>
      <c r="B5" s="23"/>
      <c r="C5" s="14"/>
      <c r="D5" s="14"/>
      <c r="E5" s="14"/>
      <c r="F5" s="11"/>
      <c r="G5" s="45"/>
      <c r="L5" s="29"/>
      <c r="M5" s="29"/>
    </row>
    <row r="6" spans="1:17">
      <c r="A6" s="42" t="s">
        <v>351</v>
      </c>
      <c r="B6" s="38"/>
      <c r="C6" s="39"/>
      <c r="D6" s="39"/>
      <c r="E6" s="39"/>
      <c r="F6" s="43"/>
      <c r="G6" s="45"/>
    </row>
    <row r="7" spans="1:17">
      <c r="A7" s="9" t="s">
        <v>332</v>
      </c>
      <c r="B7" s="23" t="s">
        <v>373</v>
      </c>
      <c r="C7" s="9" t="s">
        <v>334</v>
      </c>
      <c r="D7" s="9" t="s">
        <v>335</v>
      </c>
      <c r="E7" s="9" t="s">
        <v>336</v>
      </c>
      <c r="F7" s="11" t="s">
        <v>9</v>
      </c>
      <c r="G7" s="45" t="s">
        <v>380</v>
      </c>
    </row>
    <row r="8" spans="1:17">
      <c r="A8" s="39">
        <v>1</v>
      </c>
      <c r="B8" s="13" t="s">
        <v>438</v>
      </c>
      <c r="C8" s="39"/>
      <c r="D8" s="44">
        <v>3.7499999999999999E-2</v>
      </c>
      <c r="E8" s="39" t="s">
        <v>223</v>
      </c>
      <c r="F8" s="4">
        <v>10000</v>
      </c>
      <c r="G8" s="45">
        <v>375</v>
      </c>
    </row>
    <row r="9" spans="1:17" ht="15.75" thickBot="1">
      <c r="A9" s="46"/>
      <c r="B9" s="46" t="s">
        <v>356</v>
      </c>
      <c r="C9" s="46"/>
      <c r="D9" s="46"/>
      <c r="E9" s="46"/>
      <c r="F9" s="47">
        <f>SUM(F8:F8)</f>
        <v>10000</v>
      </c>
      <c r="G9" s="47">
        <f>SUM(G8:G8)</f>
        <v>375</v>
      </c>
      <c r="J9" s="50"/>
      <c r="L9" s="29" t="e">
        <f>F9*#REF!</f>
        <v>#REF!</v>
      </c>
      <c r="M9" s="29"/>
    </row>
    <row r="10" spans="1:17" ht="15.75" thickTop="1">
      <c r="A10" s="39"/>
      <c r="Q10" s="29"/>
    </row>
    <row r="11" spans="1:17">
      <c r="A11" s="39" t="s">
        <v>439</v>
      </c>
      <c r="B11" s="39"/>
      <c r="C11" s="39"/>
      <c r="D11" s="39"/>
      <c r="E11" s="39"/>
      <c r="F11" s="43"/>
      <c r="G11" s="11"/>
    </row>
    <row r="12" spans="1:17" s="4" customFormat="1">
      <c r="A12" s="42" t="s">
        <v>351</v>
      </c>
      <c r="B12" s="38"/>
      <c r="C12" s="39"/>
      <c r="D12" s="39"/>
      <c r="E12" s="39"/>
      <c r="F12" s="43"/>
      <c r="G12" s="45"/>
      <c r="I12" s="5"/>
      <c r="J12" s="1"/>
      <c r="K12" s="1"/>
      <c r="L12" s="1"/>
      <c r="M12" s="1"/>
      <c r="N12" s="1"/>
      <c r="O12" s="1"/>
      <c r="P12" s="1"/>
      <c r="Q12" s="1"/>
    </row>
    <row r="13" spans="1:17">
      <c r="A13" s="9" t="s">
        <v>332</v>
      </c>
      <c r="B13" s="23" t="s">
        <v>373</v>
      </c>
      <c r="C13" s="9" t="s">
        <v>334</v>
      </c>
      <c r="D13" s="9" t="s">
        <v>335</v>
      </c>
      <c r="E13" s="9" t="s">
        <v>336</v>
      </c>
      <c r="F13" s="11" t="s">
        <v>9</v>
      </c>
      <c r="G13" s="45" t="s">
        <v>380</v>
      </c>
    </row>
    <row r="14" spans="1:17">
      <c r="A14" s="39">
        <v>1</v>
      </c>
      <c r="B14" s="13" t="s">
        <v>438</v>
      </c>
      <c r="C14" s="39"/>
      <c r="D14" s="44">
        <v>3.7499999999999999E-2</v>
      </c>
      <c r="E14" s="39" t="s">
        <v>223</v>
      </c>
      <c r="F14" s="4">
        <v>10000</v>
      </c>
      <c r="G14" s="45">
        <v>375</v>
      </c>
    </row>
    <row r="15" spans="1:17" ht="15.75" thickBot="1">
      <c r="A15" s="46"/>
      <c r="B15" s="46" t="s">
        <v>356</v>
      </c>
      <c r="C15" s="46"/>
      <c r="D15" s="46"/>
      <c r="E15" s="46"/>
      <c r="F15" s="47">
        <f>SUM(F14:F14)</f>
        <v>10000</v>
      </c>
      <c r="G15" s="47">
        <f>SUM(G14:G14)</f>
        <v>375</v>
      </c>
    </row>
    <row r="16" spans="1:17" ht="15.75" thickTop="1"/>
    <row r="17" spans="1:7">
      <c r="A17" s="2" t="s">
        <v>440</v>
      </c>
    </row>
    <row r="18" spans="1:7">
      <c r="A18" s="42" t="s">
        <v>351</v>
      </c>
      <c r="B18" s="38"/>
      <c r="C18" s="39"/>
      <c r="D18" s="39"/>
      <c r="E18" s="39"/>
      <c r="F18" s="43"/>
      <c r="G18" s="45"/>
    </row>
    <row r="19" spans="1:7">
      <c r="A19" s="9" t="s">
        <v>332</v>
      </c>
      <c r="B19" s="23" t="s">
        <v>373</v>
      </c>
      <c r="C19" s="9" t="s">
        <v>334</v>
      </c>
      <c r="D19" s="9" t="s">
        <v>335</v>
      </c>
      <c r="E19" s="9" t="s">
        <v>336</v>
      </c>
      <c r="F19" s="11" t="s">
        <v>9</v>
      </c>
      <c r="G19" s="45" t="s">
        <v>380</v>
      </c>
    </row>
    <row r="20" spans="1:7">
      <c r="A20" s="39">
        <v>1</v>
      </c>
      <c r="B20" s="13" t="s">
        <v>438</v>
      </c>
      <c r="C20" s="39"/>
      <c r="D20" s="44">
        <v>3.7499999999999999E-2</v>
      </c>
      <c r="E20" s="39" t="s">
        <v>223</v>
      </c>
      <c r="F20" s="4">
        <v>10000</v>
      </c>
      <c r="G20" s="45">
        <v>375</v>
      </c>
    </row>
    <row r="21" spans="1:7" ht="15.75" thickBot="1">
      <c r="A21" s="46"/>
      <c r="B21" s="46" t="s">
        <v>356</v>
      </c>
      <c r="C21" s="46"/>
      <c r="D21" s="46"/>
      <c r="E21" s="46"/>
      <c r="F21" s="47">
        <f>SUM(F20:F20)</f>
        <v>10000</v>
      </c>
      <c r="G21" s="47">
        <f>SUM(G20:G20)</f>
        <v>375</v>
      </c>
    </row>
    <row r="22" spans="1:7" ht="15.75" thickTop="1"/>
    <row r="23" spans="1:7">
      <c r="A23" s="2" t="s">
        <v>441</v>
      </c>
    </row>
    <row r="24" spans="1:7">
      <c r="A24" s="42" t="s">
        <v>351</v>
      </c>
      <c r="B24" s="38"/>
      <c r="C24" s="39"/>
      <c r="D24" s="39"/>
      <c r="E24" s="39"/>
      <c r="F24" s="43"/>
      <c r="G24" s="45"/>
    </row>
    <row r="25" spans="1:7">
      <c r="A25" s="9" t="s">
        <v>332</v>
      </c>
      <c r="B25" s="23" t="s">
        <v>373</v>
      </c>
      <c r="C25" s="9" t="s">
        <v>334</v>
      </c>
      <c r="D25" s="9" t="s">
        <v>335</v>
      </c>
      <c r="E25" s="9" t="s">
        <v>336</v>
      </c>
      <c r="F25" s="11" t="s">
        <v>9</v>
      </c>
      <c r="G25" s="45" t="s">
        <v>380</v>
      </c>
    </row>
    <row r="26" spans="1:7">
      <c r="A26" s="39">
        <v>1</v>
      </c>
      <c r="B26" s="13" t="s">
        <v>426</v>
      </c>
      <c r="C26" s="39"/>
      <c r="D26" s="44">
        <v>3.7499999999999999E-2</v>
      </c>
      <c r="E26" s="39" t="s">
        <v>223</v>
      </c>
      <c r="F26" s="4">
        <v>10000</v>
      </c>
      <c r="G26" s="45">
        <v>375</v>
      </c>
    </row>
    <row r="27" spans="1:7">
      <c r="A27" s="39">
        <v>2</v>
      </c>
      <c r="B27" s="13" t="s">
        <v>169</v>
      </c>
      <c r="C27" s="39"/>
      <c r="D27" s="44">
        <v>3.7499999999999999E-2</v>
      </c>
      <c r="E27" s="39" t="s">
        <v>223</v>
      </c>
      <c r="F27" s="4">
        <v>2000</v>
      </c>
      <c r="G27" s="45">
        <v>75</v>
      </c>
    </row>
    <row r="28" spans="1:7" ht="15.75" thickBot="1">
      <c r="A28" s="46"/>
      <c r="B28" s="46" t="s">
        <v>356</v>
      </c>
      <c r="C28" s="46"/>
      <c r="D28" s="46"/>
      <c r="E28" s="46"/>
      <c r="F28" s="47">
        <f>SUM(F26:F27)</f>
        <v>12000</v>
      </c>
      <c r="G28" s="47">
        <f>SUM(G26:G27)</f>
        <v>450</v>
      </c>
    </row>
    <row r="29" spans="1:7" ht="16.5" thickTop="1" thickBot="1">
      <c r="B29" s="46" t="s">
        <v>329</v>
      </c>
      <c r="C29" s="46"/>
      <c r="D29" s="46"/>
      <c r="E29" s="46"/>
      <c r="F29" s="47">
        <f>+F9+F15+F21+F28</f>
        <v>42000</v>
      </c>
      <c r="G29" s="47">
        <f>+G9+G15+G21+G28</f>
        <v>1575</v>
      </c>
    </row>
    <row r="30" spans="1:7" ht="15.75" thickTop="1"/>
  </sheetData>
  <printOptions gridLines="1"/>
  <pageMargins left="0.74803149606299202" right="0.74803149606299202" top="0.78740157480314998" bottom="0.98425196850393704" header="0.511811023622047" footer="0.511811023622047"/>
  <pageSetup paperSize="9" scale="7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393D-A218-451D-935E-6F6B36D03747}">
  <sheetPr>
    <pageSetUpPr fitToPage="1"/>
  </sheetPr>
  <dimension ref="A1:K133"/>
  <sheetViews>
    <sheetView zoomScaleNormal="100" zoomScaleSheetLayoutView="100" workbookViewId="0">
      <selection activeCell="E122" sqref="E122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2.140625" style="4" bestFit="1" customWidth="1"/>
    <col min="7" max="7" width="10.140625" style="4" customWidth="1"/>
    <col min="8" max="10" width="9.140625" style="1"/>
    <col min="11" max="11" width="10.28515625" style="1" customWidth="1"/>
    <col min="12" max="16384" width="9.140625" style="1"/>
  </cols>
  <sheetData>
    <row r="1" spans="1:7">
      <c r="A1" s="1" t="s">
        <v>357</v>
      </c>
      <c r="B1" s="6" t="s">
        <v>330</v>
      </c>
      <c r="C1" s="6"/>
      <c r="D1" s="6"/>
      <c r="E1" s="6"/>
      <c r="F1" s="8"/>
      <c r="G1" s="8"/>
    </row>
    <row r="2" spans="1:7">
      <c r="A2" s="1" t="s">
        <v>358</v>
      </c>
      <c r="B2" s="6" t="s">
        <v>432</v>
      </c>
      <c r="C2" s="6"/>
      <c r="D2" s="6"/>
      <c r="E2" s="6"/>
      <c r="F2" s="1"/>
      <c r="G2" s="1"/>
    </row>
    <row r="3" spans="1:7">
      <c r="A3" s="6" t="s">
        <v>360</v>
      </c>
      <c r="B3" s="6" t="s">
        <v>413</v>
      </c>
      <c r="C3" s="6"/>
      <c r="D3" s="6"/>
      <c r="E3" s="6"/>
      <c r="F3" s="8" t="s">
        <v>362</v>
      </c>
      <c r="G3" s="8" t="s">
        <v>433</v>
      </c>
    </row>
    <row r="4" spans="1:7">
      <c r="A4" s="6"/>
      <c r="B4" s="6"/>
      <c r="C4" s="6"/>
      <c r="D4" s="6"/>
      <c r="E4" s="6"/>
      <c r="F4" s="8"/>
      <c r="G4" s="8"/>
    </row>
    <row r="5" spans="1:7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1" t="s">
        <v>337</v>
      </c>
      <c r="G5" s="11" t="s">
        <v>10</v>
      </c>
    </row>
    <row r="6" spans="1:7">
      <c r="A6" s="12">
        <v>1</v>
      </c>
      <c r="B6" s="312" t="s">
        <v>431</v>
      </c>
      <c r="C6" s="14"/>
      <c r="D6" s="298" t="s">
        <v>386</v>
      </c>
      <c r="E6" s="9" t="s">
        <v>76</v>
      </c>
      <c r="F6" s="307">
        <v>2363</v>
      </c>
      <c r="G6" s="307">
        <v>47.26</v>
      </c>
    </row>
    <row r="7" spans="1:7">
      <c r="A7" s="12">
        <v>2</v>
      </c>
      <c r="B7" s="312" t="s">
        <v>431</v>
      </c>
      <c r="C7" s="14"/>
      <c r="D7" s="298" t="s">
        <v>386</v>
      </c>
      <c r="E7" s="9" t="s">
        <v>76</v>
      </c>
      <c r="F7" s="307">
        <v>2363</v>
      </c>
      <c r="G7" s="307">
        <v>47.26</v>
      </c>
    </row>
    <row r="8" spans="1:7">
      <c r="A8" s="12">
        <v>3</v>
      </c>
      <c r="B8" s="312" t="s">
        <v>55</v>
      </c>
      <c r="C8" s="14"/>
      <c r="D8" s="298" t="s">
        <v>386</v>
      </c>
      <c r="E8" s="9" t="s">
        <v>76</v>
      </c>
      <c r="F8" s="307">
        <v>123750</v>
      </c>
      <c r="G8" s="307">
        <v>2475</v>
      </c>
    </row>
    <row r="9" spans="1:7">
      <c r="A9" s="12">
        <v>4</v>
      </c>
      <c r="B9" s="312" t="s">
        <v>55</v>
      </c>
      <c r="C9" s="14"/>
      <c r="D9" s="298" t="s">
        <v>386</v>
      </c>
      <c r="E9" s="9" t="s">
        <v>76</v>
      </c>
      <c r="F9" s="307">
        <v>84491</v>
      </c>
      <c r="G9" s="307">
        <v>1689.82</v>
      </c>
    </row>
    <row r="10" spans="1:7">
      <c r="A10" s="12">
        <v>5</v>
      </c>
      <c r="B10" s="312" t="s">
        <v>434</v>
      </c>
      <c r="C10" s="14"/>
      <c r="D10" s="298" t="s">
        <v>386</v>
      </c>
      <c r="E10" s="9" t="s">
        <v>76</v>
      </c>
      <c r="F10" s="307">
        <v>24159</v>
      </c>
      <c r="G10" s="307">
        <v>483</v>
      </c>
    </row>
    <row r="11" spans="1:7">
      <c r="A11" s="12">
        <v>6</v>
      </c>
      <c r="B11" s="312" t="s">
        <v>55</v>
      </c>
      <c r="C11" s="14"/>
      <c r="D11" s="298" t="s">
        <v>386</v>
      </c>
      <c r="E11" s="9" t="s">
        <v>76</v>
      </c>
      <c r="F11" s="307">
        <v>397173</v>
      </c>
      <c r="G11" s="307">
        <v>7943.46</v>
      </c>
    </row>
    <row r="12" spans="1:7">
      <c r="A12" s="12">
        <v>7</v>
      </c>
      <c r="B12" s="312" t="s">
        <v>55</v>
      </c>
      <c r="C12" s="14"/>
      <c r="D12" s="298" t="s">
        <v>386</v>
      </c>
      <c r="E12" s="9" t="s">
        <v>76</v>
      </c>
      <c r="F12" s="307">
        <v>2080</v>
      </c>
      <c r="G12" s="307">
        <v>41.6</v>
      </c>
    </row>
    <row r="13" spans="1:7">
      <c r="A13" s="12">
        <v>8</v>
      </c>
      <c r="B13" s="2" t="s">
        <v>435</v>
      </c>
      <c r="D13" s="298" t="s">
        <v>386</v>
      </c>
      <c r="E13" s="9" t="s">
        <v>76</v>
      </c>
      <c r="F13" s="4">
        <v>25400</v>
      </c>
      <c r="G13" s="4">
        <v>508</v>
      </c>
    </row>
    <row r="14" spans="1:7">
      <c r="A14" s="12">
        <v>9</v>
      </c>
      <c r="B14" s="2" t="s">
        <v>435</v>
      </c>
      <c r="D14" s="298" t="s">
        <v>386</v>
      </c>
      <c r="E14" s="9" t="s">
        <v>76</v>
      </c>
      <c r="F14" s="4">
        <v>52875</v>
      </c>
      <c r="G14" s="4">
        <v>1058</v>
      </c>
    </row>
    <row r="15" spans="1:7">
      <c r="A15" s="12">
        <v>10</v>
      </c>
      <c r="B15" s="2" t="s">
        <v>255</v>
      </c>
      <c r="D15" s="298" t="s">
        <v>386</v>
      </c>
      <c r="E15" s="9" t="s">
        <v>76</v>
      </c>
      <c r="F15" s="4">
        <v>20090.810000000001</v>
      </c>
      <c r="G15" s="4">
        <v>402</v>
      </c>
    </row>
    <row r="16" spans="1:7">
      <c r="A16" s="12">
        <v>11</v>
      </c>
      <c r="B16" s="312" t="s">
        <v>436</v>
      </c>
      <c r="C16" s="14"/>
      <c r="D16" s="298" t="s">
        <v>386</v>
      </c>
      <c r="E16" s="9" t="s">
        <v>76</v>
      </c>
      <c r="F16" s="307">
        <v>18732</v>
      </c>
      <c r="G16" s="307">
        <v>374.64</v>
      </c>
    </row>
    <row r="17" spans="1:7">
      <c r="A17" s="12">
        <v>12</v>
      </c>
      <c r="B17" s="312" t="s">
        <v>431</v>
      </c>
      <c r="C17" s="14"/>
      <c r="D17" s="298" t="s">
        <v>386</v>
      </c>
      <c r="E17" s="9" t="s">
        <v>76</v>
      </c>
      <c r="F17" s="307">
        <v>2363</v>
      </c>
      <c r="G17" s="307">
        <v>47</v>
      </c>
    </row>
    <row r="18" spans="1:7">
      <c r="A18" s="12">
        <v>13</v>
      </c>
      <c r="B18" s="312" t="s">
        <v>431</v>
      </c>
      <c r="C18" s="14"/>
      <c r="D18" s="298" t="s">
        <v>386</v>
      </c>
      <c r="E18" s="9" t="s">
        <v>76</v>
      </c>
      <c r="F18" s="307">
        <v>2363</v>
      </c>
      <c r="G18" s="307">
        <v>47</v>
      </c>
    </row>
    <row r="19" spans="1:7">
      <c r="A19" s="12">
        <v>14</v>
      </c>
      <c r="B19" s="312" t="s">
        <v>55</v>
      </c>
      <c r="C19" s="14"/>
      <c r="D19" s="298" t="s">
        <v>386</v>
      </c>
      <c r="E19" s="9" t="s">
        <v>76</v>
      </c>
      <c r="F19" s="307">
        <v>867891</v>
      </c>
      <c r="G19" s="307">
        <v>17358</v>
      </c>
    </row>
    <row r="20" spans="1:7" ht="15.75" thickBot="1">
      <c r="A20" s="17"/>
      <c r="B20" s="18" t="s">
        <v>343</v>
      </c>
      <c r="C20" s="18"/>
      <c r="D20" s="18"/>
      <c r="E20" s="18"/>
      <c r="F20" s="49">
        <f>SUM(F6:F19)</f>
        <v>1626093.81</v>
      </c>
      <c r="G20" s="20">
        <f>SUM(G6:G19)-4</f>
        <v>32518.04</v>
      </c>
    </row>
    <row r="21" spans="1:7" ht="15.75" thickTop="1">
      <c r="A21" s="12"/>
      <c r="B21" s="14"/>
      <c r="C21" s="14"/>
      <c r="D21" s="14"/>
      <c r="E21" s="14"/>
      <c r="F21" s="11"/>
    </row>
    <row r="22" spans="1:7">
      <c r="A22" s="305" t="s">
        <v>392</v>
      </c>
      <c r="B22" s="306" t="s">
        <v>345</v>
      </c>
      <c r="C22" s="14"/>
      <c r="D22" s="14"/>
      <c r="E22" s="14"/>
      <c r="F22" s="11"/>
    </row>
    <row r="23" spans="1:7">
      <c r="A23" s="9" t="s">
        <v>332</v>
      </c>
      <c r="B23" s="9" t="s">
        <v>333</v>
      </c>
      <c r="C23" s="9" t="s">
        <v>334</v>
      </c>
      <c r="D23" s="9" t="s">
        <v>335</v>
      </c>
      <c r="E23" s="9" t="s">
        <v>336</v>
      </c>
      <c r="F23" s="11" t="s">
        <v>337</v>
      </c>
      <c r="G23" s="11" t="s">
        <v>10</v>
      </c>
    </row>
    <row r="24" spans="1:7">
      <c r="A24" s="12">
        <v>1</v>
      </c>
      <c r="B24" s="313" t="s">
        <v>24</v>
      </c>
      <c r="C24" s="12"/>
      <c r="D24" s="296" t="s">
        <v>393</v>
      </c>
      <c r="E24" s="9" t="s">
        <v>76</v>
      </c>
      <c r="F24" s="307">
        <v>15000</v>
      </c>
      <c r="G24" s="314">
        <v>150</v>
      </c>
    </row>
    <row r="25" spans="1:7">
      <c r="A25" s="12">
        <v>2</v>
      </c>
      <c r="B25" s="313" t="s">
        <v>12</v>
      </c>
      <c r="C25" s="14"/>
      <c r="D25" s="296" t="s">
        <v>393</v>
      </c>
      <c r="E25" s="9" t="s">
        <v>76</v>
      </c>
      <c r="F25" s="307">
        <v>25000</v>
      </c>
      <c r="G25" s="314">
        <v>250</v>
      </c>
    </row>
    <row r="26" spans="1:7">
      <c r="A26" s="12">
        <v>3</v>
      </c>
      <c r="B26" s="313" t="s">
        <v>13</v>
      </c>
      <c r="C26" s="14"/>
      <c r="D26" s="296" t="s">
        <v>393</v>
      </c>
      <c r="E26" s="9" t="s">
        <v>76</v>
      </c>
      <c r="F26" s="307">
        <v>17000</v>
      </c>
      <c r="G26" s="314">
        <v>170</v>
      </c>
    </row>
    <row r="27" spans="1:7">
      <c r="A27" s="12">
        <v>4</v>
      </c>
      <c r="B27" s="313" t="s">
        <v>177</v>
      </c>
      <c r="C27" s="25"/>
      <c r="D27" s="296" t="s">
        <v>393</v>
      </c>
      <c r="E27" s="9" t="s">
        <v>76</v>
      </c>
      <c r="F27" s="307">
        <v>50000</v>
      </c>
      <c r="G27" s="314">
        <v>500</v>
      </c>
    </row>
    <row r="28" spans="1:7">
      <c r="A28" s="12">
        <v>5</v>
      </c>
      <c r="B28" s="313" t="s">
        <v>171</v>
      </c>
      <c r="C28" s="12"/>
      <c r="D28" s="296" t="s">
        <v>393</v>
      </c>
      <c r="E28" s="9" t="s">
        <v>76</v>
      </c>
      <c r="F28" s="307">
        <v>30000</v>
      </c>
      <c r="G28" s="314">
        <v>300</v>
      </c>
    </row>
    <row r="29" spans="1:7">
      <c r="A29" s="12">
        <v>6</v>
      </c>
      <c r="B29" s="313" t="s">
        <v>22</v>
      </c>
      <c r="C29" s="12"/>
      <c r="D29" s="296" t="s">
        <v>393</v>
      </c>
      <c r="E29" s="9" t="s">
        <v>76</v>
      </c>
      <c r="F29" s="307">
        <v>7000</v>
      </c>
      <c r="G29" s="314">
        <v>70</v>
      </c>
    </row>
    <row r="30" spans="1:7">
      <c r="A30" s="12">
        <v>7</v>
      </c>
      <c r="B30" s="313" t="s">
        <v>171</v>
      </c>
      <c r="C30" s="14"/>
      <c r="D30" s="296" t="s">
        <v>393</v>
      </c>
      <c r="E30" s="9" t="s">
        <v>76</v>
      </c>
      <c r="F30" s="307">
        <v>30000</v>
      </c>
      <c r="G30" s="314">
        <v>300</v>
      </c>
    </row>
    <row r="31" spans="1:7">
      <c r="A31" s="12">
        <v>8</v>
      </c>
      <c r="B31" s="313" t="s">
        <v>19</v>
      </c>
      <c r="C31" s="14"/>
      <c r="D31" s="296" t="s">
        <v>393</v>
      </c>
      <c r="E31" s="9" t="s">
        <v>76</v>
      </c>
      <c r="F31" s="307">
        <v>6125.25</v>
      </c>
      <c r="G31" s="314">
        <v>61.25</v>
      </c>
    </row>
    <row r="32" spans="1:7">
      <c r="A32" s="12">
        <v>9</v>
      </c>
      <c r="B32" s="313" t="s">
        <v>19</v>
      </c>
      <c r="C32" s="14"/>
      <c r="D32" s="296" t="s">
        <v>393</v>
      </c>
      <c r="E32" s="9" t="s">
        <v>76</v>
      </c>
      <c r="F32" s="307">
        <v>4000</v>
      </c>
      <c r="G32" s="314">
        <v>40</v>
      </c>
    </row>
    <row r="33" spans="1:7">
      <c r="A33" s="12">
        <v>10</v>
      </c>
      <c r="B33" s="313" t="s">
        <v>18</v>
      </c>
      <c r="C33" s="14"/>
      <c r="D33" s="296" t="s">
        <v>393</v>
      </c>
      <c r="E33" s="9" t="s">
        <v>76</v>
      </c>
      <c r="F33" s="307">
        <v>3575.25</v>
      </c>
      <c r="G33" s="314">
        <v>35.75</v>
      </c>
    </row>
    <row r="34" spans="1:7">
      <c r="A34" s="12">
        <v>11</v>
      </c>
      <c r="B34" s="313" t="s">
        <v>14</v>
      </c>
      <c r="C34" s="14"/>
      <c r="D34" s="296" t="s">
        <v>393</v>
      </c>
      <c r="E34" s="9" t="s">
        <v>76</v>
      </c>
      <c r="F34" s="307">
        <v>2100</v>
      </c>
      <c r="G34" s="314">
        <v>21</v>
      </c>
    </row>
    <row r="35" spans="1:7">
      <c r="A35" s="12">
        <v>12</v>
      </c>
      <c r="B35" s="313" t="s">
        <v>174</v>
      </c>
      <c r="C35" s="14"/>
      <c r="D35" s="296" t="s">
        <v>393</v>
      </c>
      <c r="E35" s="9" t="s">
        <v>76</v>
      </c>
      <c r="F35" s="307">
        <v>4800</v>
      </c>
      <c r="G35" s="314">
        <v>48</v>
      </c>
    </row>
    <row r="36" spans="1:7">
      <c r="A36" s="12">
        <v>13</v>
      </c>
      <c r="B36" s="313" t="s">
        <v>185</v>
      </c>
      <c r="D36" s="296" t="s">
        <v>393</v>
      </c>
      <c r="E36" s="9" t="s">
        <v>76</v>
      </c>
      <c r="F36" s="307">
        <v>2975.25</v>
      </c>
      <c r="G36" s="314">
        <v>29.75</v>
      </c>
    </row>
    <row r="37" spans="1:7">
      <c r="A37" s="12">
        <v>14</v>
      </c>
      <c r="B37" s="313" t="s">
        <v>63</v>
      </c>
      <c r="D37" s="296" t="s">
        <v>393</v>
      </c>
      <c r="E37" s="9" t="s">
        <v>76</v>
      </c>
      <c r="F37" s="307">
        <v>600</v>
      </c>
      <c r="G37" s="314">
        <v>6</v>
      </c>
    </row>
    <row r="38" spans="1:7">
      <c r="A38" s="12">
        <v>15</v>
      </c>
      <c r="B38" s="313" t="s">
        <v>60</v>
      </c>
      <c r="D38" s="296" t="s">
        <v>393</v>
      </c>
      <c r="E38" s="9" t="s">
        <v>76</v>
      </c>
      <c r="F38" s="307">
        <v>5500</v>
      </c>
      <c r="G38" s="314">
        <v>55</v>
      </c>
    </row>
    <row r="39" spans="1:7">
      <c r="A39" s="12">
        <v>16</v>
      </c>
      <c r="B39" s="313" t="s">
        <v>422</v>
      </c>
      <c r="D39" s="296" t="s">
        <v>393</v>
      </c>
      <c r="E39" s="9" t="s">
        <v>76</v>
      </c>
      <c r="F39" s="307">
        <v>2587.13</v>
      </c>
      <c r="G39" s="314">
        <v>25.87</v>
      </c>
    </row>
    <row r="40" spans="1:7">
      <c r="A40" s="12">
        <v>17</v>
      </c>
      <c r="B40" s="313" t="s">
        <v>24</v>
      </c>
      <c r="D40" s="296" t="s">
        <v>393</v>
      </c>
      <c r="E40" s="9" t="s">
        <v>76</v>
      </c>
      <c r="F40" s="307">
        <v>10000</v>
      </c>
      <c r="G40" s="314">
        <v>100</v>
      </c>
    </row>
    <row r="41" spans="1:7">
      <c r="A41" s="12">
        <v>18</v>
      </c>
      <c r="B41" s="313" t="s">
        <v>67</v>
      </c>
      <c r="D41" s="296" t="s">
        <v>393</v>
      </c>
      <c r="E41" s="9" t="s">
        <v>76</v>
      </c>
      <c r="F41" s="307">
        <v>3450</v>
      </c>
      <c r="G41" s="314">
        <v>34</v>
      </c>
    </row>
    <row r="42" spans="1:7">
      <c r="A42" s="12">
        <v>19</v>
      </c>
      <c r="B42" s="313" t="s">
        <v>18</v>
      </c>
      <c r="D42" s="296" t="s">
        <v>393</v>
      </c>
      <c r="E42" s="9" t="s">
        <v>76</v>
      </c>
      <c r="F42" s="307">
        <v>4400</v>
      </c>
      <c r="G42" s="314">
        <v>44</v>
      </c>
    </row>
    <row r="43" spans="1:7">
      <c r="A43" s="12">
        <v>20</v>
      </c>
      <c r="B43" s="313" t="s">
        <v>174</v>
      </c>
      <c r="D43" s="296" t="s">
        <v>393</v>
      </c>
      <c r="E43" s="9" t="s">
        <v>76</v>
      </c>
      <c r="F43" s="307">
        <v>5000</v>
      </c>
      <c r="G43" s="314">
        <v>50</v>
      </c>
    </row>
    <row r="44" spans="1:7">
      <c r="A44" s="12">
        <v>21</v>
      </c>
      <c r="B44" s="313" t="s">
        <v>14</v>
      </c>
      <c r="D44" s="296" t="s">
        <v>393</v>
      </c>
      <c r="E44" s="9" t="s">
        <v>76</v>
      </c>
      <c r="F44" s="307">
        <v>1500</v>
      </c>
      <c r="G44" s="314">
        <v>15</v>
      </c>
    </row>
    <row r="45" spans="1:7">
      <c r="A45" s="12">
        <v>22</v>
      </c>
      <c r="B45" s="313" t="s">
        <v>422</v>
      </c>
      <c r="D45" s="296" t="s">
        <v>393</v>
      </c>
      <c r="E45" s="9" t="s">
        <v>76</v>
      </c>
      <c r="F45" s="307">
        <v>1800</v>
      </c>
      <c r="G45" s="314">
        <v>18</v>
      </c>
    </row>
    <row r="46" spans="1:7">
      <c r="A46" s="12">
        <v>23</v>
      </c>
      <c r="B46" s="313" t="s">
        <v>19</v>
      </c>
      <c r="D46" s="296" t="s">
        <v>393</v>
      </c>
      <c r="E46" s="9" t="s">
        <v>76</v>
      </c>
      <c r="F46" s="307">
        <v>6250.5</v>
      </c>
      <c r="G46" s="314">
        <v>62.5</v>
      </c>
    </row>
    <row r="47" spans="1:7">
      <c r="A47" s="12">
        <v>24</v>
      </c>
      <c r="B47" s="313" t="s">
        <v>19</v>
      </c>
      <c r="D47" s="296" t="s">
        <v>393</v>
      </c>
      <c r="E47" s="9" t="s">
        <v>76</v>
      </c>
      <c r="F47" s="307">
        <v>8450.5</v>
      </c>
      <c r="G47" s="314">
        <v>84.5</v>
      </c>
    </row>
    <row r="48" spans="1:7">
      <c r="A48" s="12">
        <v>25</v>
      </c>
      <c r="B48" s="313" t="s">
        <v>60</v>
      </c>
      <c r="D48" s="296" t="s">
        <v>393</v>
      </c>
      <c r="E48" s="9" t="s">
        <v>76</v>
      </c>
      <c r="F48" s="307">
        <v>2868.32</v>
      </c>
      <c r="G48" s="314">
        <v>28.68</v>
      </c>
    </row>
    <row r="49" spans="1:7">
      <c r="A49" s="12">
        <v>26</v>
      </c>
      <c r="B49" s="313" t="s">
        <v>185</v>
      </c>
      <c r="D49" s="296" t="s">
        <v>393</v>
      </c>
      <c r="E49" s="9" t="s">
        <v>76</v>
      </c>
      <c r="F49" s="307">
        <v>2800</v>
      </c>
      <c r="G49" s="314">
        <v>28</v>
      </c>
    </row>
    <row r="50" spans="1:7">
      <c r="A50" s="12">
        <v>27</v>
      </c>
      <c r="B50" s="313" t="s">
        <v>22</v>
      </c>
      <c r="D50" s="296" t="s">
        <v>393</v>
      </c>
      <c r="E50" s="9" t="s">
        <v>76</v>
      </c>
      <c r="F50" s="307">
        <v>10000</v>
      </c>
      <c r="G50" s="314">
        <v>100</v>
      </c>
    </row>
    <row r="51" spans="1:7">
      <c r="A51" s="12">
        <v>28</v>
      </c>
      <c r="B51" s="313" t="s">
        <v>13</v>
      </c>
      <c r="D51" s="296" t="s">
        <v>393</v>
      </c>
      <c r="E51" s="9" t="s">
        <v>76</v>
      </c>
      <c r="F51" s="307">
        <v>10000</v>
      </c>
      <c r="G51" s="314">
        <v>100</v>
      </c>
    </row>
    <row r="52" spans="1:7">
      <c r="A52" s="12">
        <v>29</v>
      </c>
      <c r="B52" s="313" t="s">
        <v>171</v>
      </c>
      <c r="D52" s="296" t="s">
        <v>393</v>
      </c>
      <c r="E52" s="9" t="s">
        <v>76</v>
      </c>
      <c r="F52" s="307">
        <v>25000</v>
      </c>
      <c r="G52" s="314">
        <v>250</v>
      </c>
    </row>
    <row r="53" spans="1:7">
      <c r="A53" s="12">
        <v>30</v>
      </c>
      <c r="B53" s="313" t="s">
        <v>177</v>
      </c>
      <c r="D53" s="296" t="s">
        <v>393</v>
      </c>
      <c r="E53" s="9" t="s">
        <v>76</v>
      </c>
      <c r="F53" s="307">
        <v>20000</v>
      </c>
      <c r="G53" s="314">
        <v>200</v>
      </c>
    </row>
    <row r="54" spans="1:7">
      <c r="A54" s="12">
        <v>31</v>
      </c>
      <c r="B54" s="313" t="s">
        <v>175</v>
      </c>
      <c r="D54" s="296" t="s">
        <v>393</v>
      </c>
      <c r="E54" s="9" t="s">
        <v>76</v>
      </c>
      <c r="F54" s="307">
        <v>31775</v>
      </c>
      <c r="G54" s="314">
        <v>315</v>
      </c>
    </row>
    <row r="55" spans="1:7">
      <c r="A55" s="12">
        <v>32</v>
      </c>
      <c r="B55" s="313" t="s">
        <v>339</v>
      </c>
      <c r="D55" s="296" t="s">
        <v>393</v>
      </c>
      <c r="E55" s="9" t="s">
        <v>76</v>
      </c>
      <c r="F55" s="307">
        <v>12290</v>
      </c>
      <c r="G55" s="314">
        <v>122</v>
      </c>
    </row>
    <row r="56" spans="1:7">
      <c r="A56" s="12">
        <v>33</v>
      </c>
      <c r="B56" s="313" t="s">
        <v>18</v>
      </c>
      <c r="D56" s="296" t="s">
        <v>393</v>
      </c>
      <c r="E56" s="9" t="s">
        <v>76</v>
      </c>
      <c r="F56" s="307">
        <v>3400</v>
      </c>
      <c r="G56" s="314">
        <v>34</v>
      </c>
    </row>
    <row r="57" spans="1:7">
      <c r="A57" s="12">
        <v>34</v>
      </c>
      <c r="B57" s="313" t="s">
        <v>14</v>
      </c>
      <c r="D57" s="296" t="s">
        <v>393</v>
      </c>
      <c r="E57" s="9" t="s">
        <v>76</v>
      </c>
      <c r="F57" s="307">
        <v>2500</v>
      </c>
      <c r="G57" s="314">
        <v>25</v>
      </c>
    </row>
    <row r="58" spans="1:7">
      <c r="A58" s="12">
        <v>35</v>
      </c>
      <c r="B58" s="313" t="s">
        <v>422</v>
      </c>
      <c r="D58" s="296" t="s">
        <v>393</v>
      </c>
      <c r="E58" s="9" t="s">
        <v>76</v>
      </c>
      <c r="F58" s="307">
        <v>3000</v>
      </c>
      <c r="G58" s="314">
        <v>30</v>
      </c>
    </row>
    <row r="59" spans="1:7">
      <c r="A59" s="12">
        <v>36</v>
      </c>
      <c r="B59" s="313" t="s">
        <v>19</v>
      </c>
      <c r="D59" s="296" t="s">
        <v>393</v>
      </c>
      <c r="E59" s="9" t="s">
        <v>76</v>
      </c>
      <c r="F59" s="307">
        <v>5250.5</v>
      </c>
      <c r="G59" s="314">
        <v>52.5</v>
      </c>
    </row>
    <row r="60" spans="1:7">
      <c r="A60" s="12">
        <v>37</v>
      </c>
      <c r="B60" s="313" t="s">
        <v>185</v>
      </c>
      <c r="D60" s="296" t="s">
        <v>393</v>
      </c>
      <c r="E60" s="9" t="s">
        <v>76</v>
      </c>
      <c r="F60" s="307">
        <v>2100</v>
      </c>
      <c r="G60" s="314">
        <v>21</v>
      </c>
    </row>
    <row r="61" spans="1:7">
      <c r="A61" s="12">
        <v>38</v>
      </c>
      <c r="B61" s="313" t="s">
        <v>60</v>
      </c>
      <c r="D61" s="296" t="s">
        <v>393</v>
      </c>
      <c r="E61" s="9" t="s">
        <v>76</v>
      </c>
      <c r="F61" s="307">
        <v>3500</v>
      </c>
      <c r="G61" s="314">
        <v>35</v>
      </c>
    </row>
    <row r="62" spans="1:7">
      <c r="A62" s="12">
        <v>39</v>
      </c>
      <c r="B62" s="313" t="s">
        <v>19</v>
      </c>
      <c r="D62" s="296" t="s">
        <v>393</v>
      </c>
      <c r="E62" s="9" t="s">
        <v>76</v>
      </c>
      <c r="F62" s="307">
        <v>6962.38</v>
      </c>
      <c r="G62" s="314">
        <v>69.62</v>
      </c>
    </row>
    <row r="63" spans="1:7">
      <c r="A63" s="12">
        <v>40</v>
      </c>
      <c r="B63" s="313" t="s">
        <v>63</v>
      </c>
      <c r="D63" s="296" t="s">
        <v>393</v>
      </c>
      <c r="E63" s="9" t="s">
        <v>76</v>
      </c>
      <c r="F63" s="307">
        <v>1200</v>
      </c>
      <c r="G63" s="314">
        <v>12</v>
      </c>
    </row>
    <row r="64" spans="1:7">
      <c r="A64" s="12">
        <v>41</v>
      </c>
      <c r="B64" s="313" t="s">
        <v>174</v>
      </c>
      <c r="D64" s="296" t="s">
        <v>393</v>
      </c>
      <c r="E64" s="9" t="s">
        <v>76</v>
      </c>
      <c r="F64" s="307">
        <v>3600</v>
      </c>
      <c r="G64" s="314">
        <v>36</v>
      </c>
    </row>
    <row r="65" spans="1:7">
      <c r="A65" s="12">
        <v>42</v>
      </c>
      <c r="B65" s="313" t="s">
        <v>67</v>
      </c>
      <c r="D65" s="296" t="s">
        <v>393</v>
      </c>
      <c r="E65" s="9" t="s">
        <v>76</v>
      </c>
      <c r="F65" s="307">
        <v>3500</v>
      </c>
      <c r="G65" s="314">
        <v>35</v>
      </c>
    </row>
    <row r="66" spans="1:7">
      <c r="A66" s="12">
        <v>43</v>
      </c>
      <c r="B66" s="313" t="s">
        <v>12</v>
      </c>
      <c r="D66" s="296" t="s">
        <v>393</v>
      </c>
      <c r="E66" s="9" t="s">
        <v>76</v>
      </c>
      <c r="F66" s="307">
        <v>20000</v>
      </c>
      <c r="G66" s="314">
        <v>200</v>
      </c>
    </row>
    <row r="67" spans="1:7">
      <c r="A67" s="12">
        <v>44</v>
      </c>
      <c r="B67" s="313" t="s">
        <v>22</v>
      </c>
      <c r="D67" s="296" t="s">
        <v>393</v>
      </c>
      <c r="E67" s="9" t="s">
        <v>76</v>
      </c>
      <c r="F67" s="307">
        <v>10000</v>
      </c>
      <c r="G67" s="314">
        <v>100</v>
      </c>
    </row>
    <row r="68" spans="1:7">
      <c r="A68" s="12">
        <v>45</v>
      </c>
      <c r="B68" s="313" t="s">
        <v>176</v>
      </c>
      <c r="D68" s="296" t="s">
        <v>393</v>
      </c>
      <c r="E68" s="9" t="s">
        <v>76</v>
      </c>
      <c r="F68" s="307">
        <v>5000</v>
      </c>
      <c r="G68" s="314">
        <v>50</v>
      </c>
    </row>
    <row r="69" spans="1:7">
      <c r="A69" s="12">
        <v>46</v>
      </c>
      <c r="B69" s="313" t="s">
        <v>13</v>
      </c>
      <c r="D69" s="296" t="s">
        <v>393</v>
      </c>
      <c r="E69" s="9" t="s">
        <v>76</v>
      </c>
      <c r="F69" s="307">
        <v>15000</v>
      </c>
      <c r="G69" s="314">
        <v>150</v>
      </c>
    </row>
    <row r="70" spans="1:7">
      <c r="A70" s="12">
        <v>47</v>
      </c>
      <c r="B70" s="313" t="s">
        <v>171</v>
      </c>
      <c r="D70" s="296" t="s">
        <v>393</v>
      </c>
      <c r="E70" s="9" t="s">
        <v>76</v>
      </c>
      <c r="F70" s="307">
        <v>50000</v>
      </c>
      <c r="G70" s="314">
        <v>500</v>
      </c>
    </row>
    <row r="71" spans="1:7">
      <c r="A71" s="12">
        <v>48</v>
      </c>
      <c r="B71" s="313" t="s">
        <v>24</v>
      </c>
      <c r="D71" s="296" t="s">
        <v>393</v>
      </c>
      <c r="E71" s="9" t="s">
        <v>76</v>
      </c>
      <c r="F71" s="307">
        <v>20000</v>
      </c>
      <c r="G71" s="314">
        <v>200</v>
      </c>
    </row>
    <row r="72" spans="1:7">
      <c r="A72" s="12">
        <v>49</v>
      </c>
      <c r="B72" s="313" t="s">
        <v>25</v>
      </c>
      <c r="D72" s="296" t="s">
        <v>393</v>
      </c>
      <c r="E72" s="9" t="s">
        <v>76</v>
      </c>
      <c r="F72" s="307">
        <v>15000</v>
      </c>
      <c r="G72" s="314">
        <v>150</v>
      </c>
    </row>
    <row r="73" spans="1:7">
      <c r="A73" s="12">
        <v>50</v>
      </c>
      <c r="B73" s="313" t="s">
        <v>177</v>
      </c>
      <c r="D73" s="296" t="s">
        <v>393</v>
      </c>
      <c r="E73" s="9" t="s">
        <v>76</v>
      </c>
      <c r="F73" s="307">
        <v>100000</v>
      </c>
      <c r="G73" s="314">
        <v>1000</v>
      </c>
    </row>
    <row r="74" spans="1:7">
      <c r="A74" s="12">
        <v>51</v>
      </c>
      <c r="B74" s="313" t="s">
        <v>13</v>
      </c>
      <c r="D74" s="296" t="s">
        <v>393</v>
      </c>
      <c r="E74" s="9" t="s">
        <v>76</v>
      </c>
      <c r="F74" s="307">
        <v>20000</v>
      </c>
      <c r="G74" s="314">
        <v>200</v>
      </c>
    </row>
    <row r="75" spans="1:7">
      <c r="A75" s="12">
        <v>52</v>
      </c>
      <c r="B75" s="313" t="s">
        <v>171</v>
      </c>
      <c r="D75" s="296" t="s">
        <v>393</v>
      </c>
      <c r="E75" s="9" t="s">
        <v>76</v>
      </c>
      <c r="F75" s="307">
        <v>50000</v>
      </c>
      <c r="G75" s="314">
        <v>500</v>
      </c>
    </row>
    <row r="76" spans="1:7">
      <c r="A76" s="12">
        <v>53</v>
      </c>
      <c r="B76" s="313" t="s">
        <v>24</v>
      </c>
      <c r="D76" s="296" t="s">
        <v>393</v>
      </c>
      <c r="E76" s="9" t="s">
        <v>76</v>
      </c>
      <c r="F76" s="307">
        <v>15000</v>
      </c>
      <c r="G76" s="314">
        <v>150</v>
      </c>
    </row>
    <row r="77" spans="1:7">
      <c r="A77" s="12">
        <v>54</v>
      </c>
      <c r="B77" s="313" t="s">
        <v>12</v>
      </c>
      <c r="D77" s="296" t="s">
        <v>393</v>
      </c>
      <c r="E77" s="9" t="s">
        <v>76</v>
      </c>
      <c r="F77" s="307">
        <v>40000</v>
      </c>
      <c r="G77" s="314">
        <v>400</v>
      </c>
    </row>
    <row r="78" spans="1:7">
      <c r="A78" s="12">
        <v>55</v>
      </c>
      <c r="B78" s="313" t="s">
        <v>19</v>
      </c>
      <c r="C78" s="14"/>
      <c r="D78" s="296" t="s">
        <v>393</v>
      </c>
      <c r="E78" s="9" t="s">
        <v>76</v>
      </c>
      <c r="F78" s="307">
        <v>4450.5</v>
      </c>
      <c r="G78" s="314">
        <v>44.5</v>
      </c>
    </row>
    <row r="79" spans="1:7">
      <c r="A79" s="12">
        <v>56</v>
      </c>
      <c r="B79" s="313" t="s">
        <v>19</v>
      </c>
      <c r="C79" s="14"/>
      <c r="D79" s="296" t="s">
        <v>393</v>
      </c>
      <c r="E79" s="9" t="s">
        <v>76</v>
      </c>
      <c r="F79" s="307">
        <v>3500</v>
      </c>
      <c r="G79" s="314">
        <v>35</v>
      </c>
    </row>
    <row r="80" spans="1:7">
      <c r="A80" s="12">
        <v>57</v>
      </c>
      <c r="B80" s="313" t="s">
        <v>185</v>
      </c>
      <c r="C80" s="14"/>
      <c r="D80" s="296" t="s">
        <v>393</v>
      </c>
      <c r="E80" s="9" t="s">
        <v>76</v>
      </c>
      <c r="F80" s="307">
        <v>2800</v>
      </c>
      <c r="G80" s="314">
        <v>28</v>
      </c>
    </row>
    <row r="81" spans="1:7">
      <c r="A81" s="12">
        <v>58</v>
      </c>
      <c r="B81" s="313" t="s">
        <v>14</v>
      </c>
      <c r="C81" s="14"/>
      <c r="D81" s="296" t="s">
        <v>393</v>
      </c>
      <c r="E81" s="9" t="s">
        <v>76</v>
      </c>
      <c r="F81" s="307">
        <v>1600</v>
      </c>
      <c r="G81" s="314">
        <v>16</v>
      </c>
    </row>
    <row r="82" spans="1:7">
      <c r="A82" s="12">
        <v>59</v>
      </c>
      <c r="B82" s="313" t="s">
        <v>174</v>
      </c>
      <c r="C82" s="14"/>
      <c r="D82" s="296" t="s">
        <v>393</v>
      </c>
      <c r="E82" s="9" t="s">
        <v>76</v>
      </c>
      <c r="F82" s="307">
        <v>4200</v>
      </c>
      <c r="G82" s="314">
        <v>42</v>
      </c>
    </row>
    <row r="83" spans="1:7">
      <c r="A83" s="12">
        <v>60</v>
      </c>
      <c r="B83" s="313" t="s">
        <v>18</v>
      </c>
      <c r="C83" s="14"/>
      <c r="D83" s="296" t="s">
        <v>393</v>
      </c>
      <c r="E83" s="9" t="s">
        <v>76</v>
      </c>
      <c r="F83" s="307">
        <v>3000</v>
      </c>
      <c r="G83" s="314">
        <v>30</v>
      </c>
    </row>
    <row r="84" spans="1:7">
      <c r="A84" s="12">
        <v>61</v>
      </c>
      <c r="B84" s="313" t="s">
        <v>63</v>
      </c>
      <c r="C84" s="14"/>
      <c r="D84" s="296" t="s">
        <v>393</v>
      </c>
      <c r="E84" s="9" t="s">
        <v>76</v>
      </c>
      <c r="F84" s="307">
        <v>2000</v>
      </c>
      <c r="G84" s="314">
        <v>20</v>
      </c>
    </row>
    <row r="85" spans="1:7">
      <c r="A85" s="12">
        <v>62</v>
      </c>
      <c r="B85" s="313" t="s">
        <v>171</v>
      </c>
      <c r="C85" s="14"/>
      <c r="D85" s="296" t="s">
        <v>393</v>
      </c>
      <c r="E85" s="9" t="s">
        <v>76</v>
      </c>
      <c r="F85" s="307">
        <v>26471.5</v>
      </c>
      <c r="G85" s="314">
        <v>264.72000000000003</v>
      </c>
    </row>
    <row r="86" spans="1:7">
      <c r="A86" s="12">
        <v>63</v>
      </c>
      <c r="B86" s="313" t="s">
        <v>19</v>
      </c>
      <c r="C86" s="14"/>
      <c r="D86" s="296" t="s">
        <v>393</v>
      </c>
      <c r="E86" s="9" t="s">
        <v>76</v>
      </c>
      <c r="F86" s="307">
        <v>5250</v>
      </c>
      <c r="G86" s="314">
        <v>53</v>
      </c>
    </row>
    <row r="87" spans="1:7">
      <c r="A87" s="12">
        <v>64</v>
      </c>
      <c r="B87" s="313" t="s">
        <v>12</v>
      </c>
      <c r="C87" s="14"/>
      <c r="D87" s="296" t="s">
        <v>393</v>
      </c>
      <c r="E87" s="9" t="s">
        <v>76</v>
      </c>
      <c r="F87" s="307">
        <v>25000</v>
      </c>
      <c r="G87" s="314">
        <v>250</v>
      </c>
    </row>
    <row r="88" spans="1:7">
      <c r="A88" s="12">
        <v>65</v>
      </c>
      <c r="B88" s="313" t="s">
        <v>24</v>
      </c>
      <c r="C88" s="14"/>
      <c r="D88" s="296" t="s">
        <v>393</v>
      </c>
      <c r="E88" s="9" t="s">
        <v>76</v>
      </c>
      <c r="F88" s="307">
        <v>40000</v>
      </c>
      <c r="G88" s="314">
        <v>400</v>
      </c>
    </row>
    <row r="89" spans="1:7">
      <c r="A89" s="12">
        <v>66</v>
      </c>
      <c r="B89" s="313" t="s">
        <v>171</v>
      </c>
      <c r="C89" s="14"/>
      <c r="D89" s="296" t="s">
        <v>393</v>
      </c>
      <c r="E89" s="9" t="s">
        <v>76</v>
      </c>
      <c r="F89" s="307">
        <v>75000</v>
      </c>
      <c r="G89" s="314">
        <v>750</v>
      </c>
    </row>
    <row r="90" spans="1:7">
      <c r="A90" s="12">
        <v>67</v>
      </c>
      <c r="B90" s="313" t="s">
        <v>22</v>
      </c>
      <c r="C90" s="14"/>
      <c r="D90" s="296" t="s">
        <v>393</v>
      </c>
      <c r="E90" s="9" t="s">
        <v>76</v>
      </c>
      <c r="F90" s="307">
        <v>10000</v>
      </c>
      <c r="G90" s="314">
        <v>100</v>
      </c>
    </row>
    <row r="91" spans="1:7">
      <c r="A91" s="12">
        <v>68</v>
      </c>
      <c r="B91" s="313" t="s">
        <v>177</v>
      </c>
      <c r="C91" s="14"/>
      <c r="D91" s="296" t="s">
        <v>393</v>
      </c>
      <c r="E91" s="9" t="s">
        <v>76</v>
      </c>
      <c r="F91" s="307">
        <v>75000</v>
      </c>
      <c r="G91" s="314">
        <v>750</v>
      </c>
    </row>
    <row r="92" spans="1:7">
      <c r="A92" s="12">
        <v>69</v>
      </c>
      <c r="B92" s="313" t="s">
        <v>13</v>
      </c>
      <c r="C92" s="14"/>
      <c r="D92" s="296" t="s">
        <v>393</v>
      </c>
      <c r="E92" s="9" t="s">
        <v>76</v>
      </c>
      <c r="F92" s="307">
        <v>40000</v>
      </c>
      <c r="G92" s="314">
        <v>400</v>
      </c>
    </row>
    <row r="93" spans="1:7">
      <c r="A93" s="12">
        <v>70</v>
      </c>
      <c r="B93" s="313" t="s">
        <v>63</v>
      </c>
      <c r="C93" s="14"/>
      <c r="D93" s="296" t="s">
        <v>393</v>
      </c>
      <c r="E93" s="9" t="s">
        <v>76</v>
      </c>
      <c r="F93" s="307">
        <v>1350</v>
      </c>
      <c r="G93" s="314">
        <v>14</v>
      </c>
    </row>
    <row r="94" spans="1:7">
      <c r="A94" s="12">
        <v>71</v>
      </c>
      <c r="B94" s="313" t="s">
        <v>174</v>
      </c>
      <c r="C94" s="14"/>
      <c r="D94" s="296" t="s">
        <v>393</v>
      </c>
      <c r="E94" s="9" t="s">
        <v>76</v>
      </c>
      <c r="F94" s="307">
        <v>4800</v>
      </c>
      <c r="G94" s="314">
        <v>48</v>
      </c>
    </row>
    <row r="95" spans="1:7">
      <c r="A95" s="12">
        <v>72</v>
      </c>
      <c r="B95" s="313" t="s">
        <v>18</v>
      </c>
      <c r="C95" s="14"/>
      <c r="D95" s="296" t="s">
        <v>393</v>
      </c>
      <c r="E95" s="9" t="s">
        <v>76</v>
      </c>
      <c r="F95" s="307">
        <v>4500</v>
      </c>
      <c r="G95" s="314">
        <v>45</v>
      </c>
    </row>
    <row r="96" spans="1:7">
      <c r="A96" s="12">
        <v>73</v>
      </c>
      <c r="B96" s="313" t="s">
        <v>14</v>
      </c>
      <c r="C96" s="14"/>
      <c r="D96" s="296" t="s">
        <v>393</v>
      </c>
      <c r="E96" s="9" t="s">
        <v>76</v>
      </c>
      <c r="F96" s="307">
        <v>1000</v>
      </c>
      <c r="G96" s="314">
        <v>10</v>
      </c>
    </row>
    <row r="97" spans="1:8">
      <c r="A97" s="12">
        <v>74</v>
      </c>
      <c r="B97" s="313" t="s">
        <v>19</v>
      </c>
      <c r="C97" s="14"/>
      <c r="D97" s="296" t="s">
        <v>393</v>
      </c>
      <c r="E97" s="9" t="s">
        <v>76</v>
      </c>
      <c r="F97" s="307">
        <v>9000</v>
      </c>
      <c r="G97" s="314">
        <v>90</v>
      </c>
    </row>
    <row r="98" spans="1:8">
      <c r="A98" s="12">
        <v>75</v>
      </c>
      <c r="B98" s="313" t="s">
        <v>185</v>
      </c>
      <c r="C98" s="14"/>
      <c r="D98" s="296" t="s">
        <v>393</v>
      </c>
      <c r="E98" s="9" t="s">
        <v>76</v>
      </c>
      <c r="F98" s="307">
        <v>2800</v>
      </c>
      <c r="G98" s="314">
        <v>28</v>
      </c>
    </row>
    <row r="99" spans="1:8">
      <c r="A99" s="12">
        <v>76</v>
      </c>
      <c r="B99" s="313" t="s">
        <v>24</v>
      </c>
      <c r="C99" s="14"/>
      <c r="D99" s="296" t="s">
        <v>393</v>
      </c>
      <c r="E99" s="9" t="s">
        <v>76</v>
      </c>
      <c r="F99" s="307">
        <v>520</v>
      </c>
      <c r="G99" s="314">
        <v>5</v>
      </c>
    </row>
    <row r="100" spans="1:8">
      <c r="A100" s="12">
        <v>77</v>
      </c>
      <c r="B100" s="313" t="s">
        <v>12</v>
      </c>
      <c r="C100" s="14"/>
      <c r="D100" s="296" t="s">
        <v>393</v>
      </c>
      <c r="E100" s="9" t="s">
        <v>76</v>
      </c>
      <c r="F100" s="307">
        <v>130</v>
      </c>
      <c r="G100" s="314">
        <v>1</v>
      </c>
    </row>
    <row r="101" spans="1:8">
      <c r="A101" s="12">
        <v>78</v>
      </c>
      <c r="B101" s="313" t="s">
        <v>22</v>
      </c>
      <c r="C101" s="14"/>
      <c r="D101" s="296" t="s">
        <v>393</v>
      </c>
      <c r="E101" s="9" t="s">
        <v>76</v>
      </c>
      <c r="F101" s="307">
        <v>260</v>
      </c>
      <c r="G101" s="314">
        <v>3</v>
      </c>
    </row>
    <row r="102" spans="1:8">
      <c r="A102" s="12">
        <v>79</v>
      </c>
      <c r="B102" s="313" t="s">
        <v>25</v>
      </c>
      <c r="C102" s="14"/>
      <c r="D102" s="296" t="s">
        <v>393</v>
      </c>
      <c r="E102" s="9" t="s">
        <v>76</v>
      </c>
      <c r="F102" s="307">
        <v>130</v>
      </c>
      <c r="G102" s="314">
        <v>1</v>
      </c>
    </row>
    <row r="103" spans="1:8" ht="15.75" thickBot="1">
      <c r="A103" s="17"/>
      <c r="B103" s="308" t="s">
        <v>371</v>
      </c>
      <c r="C103" s="18"/>
      <c r="D103" s="33"/>
      <c r="E103" s="34"/>
      <c r="F103" s="49">
        <f>SUM(F24:F102)</f>
        <v>1099622.08</v>
      </c>
      <c r="G103" s="309">
        <f>SUM(G24:G102)</f>
        <v>10992.64</v>
      </c>
      <c r="H103" s="29"/>
    </row>
    <row r="104" spans="1:8" ht="15.75" thickTop="1">
      <c r="A104" s="12"/>
      <c r="B104" s="310"/>
      <c r="C104" s="14"/>
      <c r="D104" s="15"/>
      <c r="E104" s="9"/>
      <c r="F104" s="11"/>
      <c r="G104" s="307"/>
    </row>
    <row r="105" spans="1:8">
      <c r="A105" s="37" t="s">
        <v>400</v>
      </c>
      <c r="B105" s="311"/>
      <c r="C105" s="14"/>
      <c r="D105" s="14"/>
      <c r="E105" s="14"/>
      <c r="F105" s="11"/>
      <c r="G105" s="307"/>
    </row>
    <row r="106" spans="1:8">
      <c r="A106" s="9" t="s">
        <v>332</v>
      </c>
      <c r="B106" s="310" t="s">
        <v>333</v>
      </c>
      <c r="C106" s="9" t="s">
        <v>334</v>
      </c>
      <c r="D106" s="9" t="s">
        <v>335</v>
      </c>
      <c r="E106" s="9" t="s">
        <v>336</v>
      </c>
      <c r="F106" s="11" t="s">
        <v>337</v>
      </c>
      <c r="G106" s="307" t="s">
        <v>10</v>
      </c>
    </row>
    <row r="107" spans="1:8">
      <c r="A107" s="9">
        <v>1</v>
      </c>
      <c r="B107" s="313" t="s">
        <v>405</v>
      </c>
      <c r="C107" s="9"/>
      <c r="D107" s="301">
        <v>0.1</v>
      </c>
      <c r="E107" s="12" t="s">
        <v>105</v>
      </c>
      <c r="F107" s="307">
        <v>350</v>
      </c>
      <c r="G107" s="307">
        <v>35</v>
      </c>
    </row>
    <row r="108" spans="1:8">
      <c r="A108" s="9">
        <v>2</v>
      </c>
      <c r="B108" s="312" t="s">
        <v>405</v>
      </c>
      <c r="C108" s="9"/>
      <c r="D108" s="304">
        <v>0.1</v>
      </c>
      <c r="E108" s="12" t="s">
        <v>105</v>
      </c>
      <c r="F108" s="307">
        <v>535</v>
      </c>
      <c r="G108" s="307">
        <v>53.5</v>
      </c>
    </row>
    <row r="109" spans="1:8">
      <c r="A109" s="9">
        <v>3</v>
      </c>
      <c r="B109" s="312" t="s">
        <v>423</v>
      </c>
      <c r="C109" s="9"/>
      <c r="D109" s="304">
        <v>0.1</v>
      </c>
      <c r="E109" s="12" t="s">
        <v>105</v>
      </c>
      <c r="F109" s="307">
        <v>7500</v>
      </c>
      <c r="G109" s="307">
        <v>750</v>
      </c>
    </row>
    <row r="110" spans="1:8">
      <c r="A110" s="9">
        <v>4</v>
      </c>
      <c r="B110" s="312" t="s">
        <v>409</v>
      </c>
      <c r="C110" s="9"/>
      <c r="D110" s="304">
        <v>0.1</v>
      </c>
      <c r="E110" s="12" t="s">
        <v>105</v>
      </c>
      <c r="F110" s="307">
        <v>51291.67</v>
      </c>
      <c r="G110" s="307">
        <v>5129</v>
      </c>
    </row>
    <row r="111" spans="1:8">
      <c r="A111" s="9">
        <v>5</v>
      </c>
      <c r="B111" s="313" t="s">
        <v>405</v>
      </c>
      <c r="C111" s="9"/>
      <c r="D111" s="304">
        <v>0.1</v>
      </c>
      <c r="E111" s="12" t="s">
        <v>105</v>
      </c>
      <c r="F111" s="307">
        <v>52500</v>
      </c>
      <c r="G111" s="307">
        <v>5250</v>
      </c>
    </row>
    <row r="112" spans="1:8">
      <c r="A112" s="9">
        <v>6</v>
      </c>
      <c r="B112" s="313" t="s">
        <v>405</v>
      </c>
      <c r="C112" s="9"/>
      <c r="D112" s="304">
        <v>0.1</v>
      </c>
      <c r="E112" s="12" t="s">
        <v>105</v>
      </c>
      <c r="F112" s="307">
        <v>2500</v>
      </c>
      <c r="G112" s="307">
        <v>250</v>
      </c>
    </row>
    <row r="113" spans="1:7">
      <c r="A113" s="9">
        <v>7</v>
      </c>
      <c r="B113" s="313" t="s">
        <v>405</v>
      </c>
      <c r="C113" s="9"/>
      <c r="D113" s="304">
        <v>0.1</v>
      </c>
      <c r="E113" s="12" t="s">
        <v>105</v>
      </c>
      <c r="F113" s="307">
        <v>5420.36</v>
      </c>
      <c r="G113" s="307">
        <v>542</v>
      </c>
    </row>
    <row r="114" spans="1:7">
      <c r="A114" s="9">
        <v>8</v>
      </c>
      <c r="B114" s="313" t="s">
        <v>405</v>
      </c>
      <c r="C114" s="9"/>
      <c r="D114" s="304">
        <v>0.1</v>
      </c>
      <c r="E114" s="12" t="s">
        <v>105</v>
      </c>
      <c r="F114" s="307">
        <v>9976</v>
      </c>
      <c r="G114" s="307">
        <v>998</v>
      </c>
    </row>
    <row r="115" spans="1:7">
      <c r="A115" s="9">
        <v>9</v>
      </c>
      <c r="B115" s="313" t="s">
        <v>405</v>
      </c>
      <c r="C115" s="9"/>
      <c r="D115" s="304">
        <v>0.1</v>
      </c>
      <c r="E115" s="12" t="s">
        <v>105</v>
      </c>
      <c r="F115" s="307">
        <v>26407</v>
      </c>
      <c r="G115" s="307">
        <v>2641</v>
      </c>
    </row>
    <row r="116" spans="1:7">
      <c r="A116" s="9">
        <v>10</v>
      </c>
      <c r="B116" s="313" t="s">
        <v>424</v>
      </c>
      <c r="C116" s="9"/>
      <c r="D116" s="304">
        <v>0.1</v>
      </c>
      <c r="E116" s="12" t="s">
        <v>105</v>
      </c>
      <c r="F116" s="307">
        <v>90538</v>
      </c>
      <c r="G116" s="307">
        <v>9054</v>
      </c>
    </row>
    <row r="117" spans="1:7">
      <c r="A117" s="9">
        <v>11</v>
      </c>
      <c r="B117" s="313" t="s">
        <v>424</v>
      </c>
      <c r="C117" s="9"/>
      <c r="D117" s="304">
        <v>0.1</v>
      </c>
      <c r="E117" s="12" t="s">
        <v>105</v>
      </c>
      <c r="F117" s="307">
        <v>45269</v>
      </c>
      <c r="G117" s="307">
        <v>4527</v>
      </c>
    </row>
    <row r="118" spans="1:7" ht="15.75" thickBot="1">
      <c r="A118" s="17"/>
      <c r="B118" s="308" t="s">
        <v>371</v>
      </c>
      <c r="C118" s="18"/>
      <c r="D118" s="18"/>
      <c r="E118" s="18"/>
      <c r="F118" s="309">
        <f>SUM(F107:F117)</f>
        <v>292287.03000000003</v>
      </c>
      <c r="G118" s="309">
        <f>SUM(G107:G117)</f>
        <v>29229.5</v>
      </c>
    </row>
    <row r="119" spans="1:7" ht="15.75" thickTop="1">
      <c r="A119" s="12"/>
      <c r="B119" s="310"/>
      <c r="C119" s="14"/>
      <c r="D119" s="14"/>
      <c r="E119" s="14"/>
      <c r="F119" s="307"/>
      <c r="G119" s="307"/>
    </row>
    <row r="120" spans="1:7">
      <c r="A120" s="42" t="s">
        <v>396</v>
      </c>
      <c r="B120" s="311"/>
      <c r="C120" s="39"/>
      <c r="D120" s="39"/>
      <c r="E120" s="39"/>
      <c r="F120" s="43"/>
      <c r="G120" s="307"/>
    </row>
    <row r="121" spans="1:7">
      <c r="A121" s="9" t="s">
        <v>332</v>
      </c>
      <c r="B121" s="310" t="s">
        <v>373</v>
      </c>
      <c r="C121" s="9" t="s">
        <v>334</v>
      </c>
      <c r="D121" s="9" t="s">
        <v>335</v>
      </c>
      <c r="E121" s="9" t="s">
        <v>336</v>
      </c>
      <c r="F121" s="11" t="s">
        <v>9</v>
      </c>
      <c r="G121" s="307" t="s">
        <v>380</v>
      </c>
    </row>
    <row r="122" spans="1:7">
      <c r="A122" s="39">
        <v>1</v>
      </c>
      <c r="B122" s="310" t="s">
        <v>429</v>
      </c>
      <c r="C122" s="39"/>
      <c r="D122" s="301">
        <v>0.05</v>
      </c>
      <c r="E122" s="39" t="s">
        <v>223</v>
      </c>
      <c r="F122" s="4">
        <v>10000</v>
      </c>
      <c r="G122" s="307">
        <v>500</v>
      </c>
    </row>
    <row r="123" spans="1:7">
      <c r="A123" s="39">
        <v>2</v>
      </c>
      <c r="B123" s="310" t="s">
        <v>430</v>
      </c>
      <c r="C123" s="39"/>
      <c r="D123" s="301">
        <v>0.05</v>
      </c>
      <c r="E123" s="39" t="s">
        <v>223</v>
      </c>
      <c r="F123" s="4">
        <f>2000+656</f>
        <v>2656</v>
      </c>
      <c r="G123" s="307">
        <f>100+33</f>
        <v>133</v>
      </c>
    </row>
    <row r="124" spans="1:7">
      <c r="A124" s="39">
        <v>3</v>
      </c>
      <c r="B124" s="310" t="s">
        <v>397</v>
      </c>
      <c r="C124" s="9"/>
      <c r="D124" s="301">
        <v>0.05</v>
      </c>
      <c r="E124" s="39" t="s">
        <v>223</v>
      </c>
      <c r="F124" s="11">
        <f>7920+990</f>
        <v>8910</v>
      </c>
      <c r="G124" s="307">
        <f>396+49.5</f>
        <v>445.5</v>
      </c>
    </row>
    <row r="125" spans="1:7">
      <c r="A125" s="39">
        <v>4</v>
      </c>
      <c r="B125" s="310" t="s">
        <v>398</v>
      </c>
      <c r="C125" s="9"/>
      <c r="D125" s="301">
        <v>0.05</v>
      </c>
      <c r="E125" s="39" t="s">
        <v>223</v>
      </c>
      <c r="F125" s="11">
        <f>6000+750</f>
        <v>6750</v>
      </c>
      <c r="G125" s="307">
        <f>300+37.5</f>
        <v>337.5</v>
      </c>
    </row>
    <row r="126" spans="1:7">
      <c r="A126" s="39">
        <v>5</v>
      </c>
      <c r="B126" s="310" t="s">
        <v>165</v>
      </c>
      <c r="C126" s="9"/>
      <c r="D126" s="301">
        <v>0.05</v>
      </c>
      <c r="E126" s="39" t="s">
        <v>223</v>
      </c>
      <c r="F126" s="11">
        <f>3600+450</f>
        <v>4050</v>
      </c>
      <c r="G126" s="307">
        <f>180+22.5</f>
        <v>202.5</v>
      </c>
    </row>
    <row r="127" spans="1:7">
      <c r="A127" s="39">
        <v>6</v>
      </c>
      <c r="B127" s="310" t="s">
        <v>166</v>
      </c>
      <c r="C127" s="9"/>
      <c r="D127" s="301">
        <v>0.05</v>
      </c>
      <c r="E127" s="39" t="s">
        <v>223</v>
      </c>
      <c r="F127" s="11">
        <f>3600+450</f>
        <v>4050</v>
      </c>
      <c r="G127" s="307">
        <f>180+22.5</f>
        <v>202.5</v>
      </c>
    </row>
    <row r="128" spans="1:7">
      <c r="A128" s="39">
        <v>7</v>
      </c>
      <c r="B128" s="310" t="s">
        <v>399</v>
      </c>
      <c r="C128" s="9"/>
      <c r="D128" s="301">
        <v>0.05</v>
      </c>
      <c r="E128" s="39" t="s">
        <v>223</v>
      </c>
      <c r="F128" s="11">
        <f>2880+360</f>
        <v>3240</v>
      </c>
      <c r="G128" s="307">
        <f>144+18</f>
        <v>162</v>
      </c>
    </row>
    <row r="129" spans="1:11" ht="15.75" thickBot="1">
      <c r="A129" s="17"/>
      <c r="B129" s="308" t="s">
        <v>371</v>
      </c>
      <c r="C129" s="18"/>
      <c r="D129" s="18"/>
      <c r="E129" s="18"/>
      <c r="F129" s="309">
        <f>SUM(F122:F128)</f>
        <v>39656</v>
      </c>
      <c r="G129" s="309">
        <f>SUM(G122:G128)</f>
        <v>1983</v>
      </c>
    </row>
    <row r="130" spans="1:11" ht="15.75" thickTop="1">
      <c r="A130" s="39"/>
      <c r="B130" s="310"/>
      <c r="C130" s="9"/>
      <c r="D130" s="44"/>
      <c r="E130" s="39"/>
      <c r="F130" s="11"/>
      <c r="G130" s="307"/>
    </row>
    <row r="131" spans="1:11">
      <c r="A131" s="39"/>
      <c r="B131" s="39"/>
      <c r="C131" s="39"/>
      <c r="D131" s="44"/>
      <c r="E131" s="39"/>
      <c r="F131" s="43"/>
      <c r="G131" s="11"/>
      <c r="K131" s="30"/>
    </row>
    <row r="132" spans="1:11" ht="15.75" thickBot="1">
      <c r="A132" s="39"/>
      <c r="B132" s="46" t="s">
        <v>329</v>
      </c>
      <c r="C132" s="46"/>
      <c r="D132" s="46"/>
      <c r="E132" s="46"/>
      <c r="F132" s="47">
        <f>F20+F103+F118+F129</f>
        <v>3057658.92</v>
      </c>
      <c r="G132" s="47">
        <f>G20+G103+G118+G129</f>
        <v>74723.179999999993</v>
      </c>
      <c r="K132" s="29"/>
    </row>
    <row r="133" spans="1:11" ht="15.75" thickTop="1">
      <c r="A133" s="39"/>
      <c r="B133" s="39"/>
      <c r="C133" s="39"/>
      <c r="D133" s="39"/>
      <c r="E133" s="39"/>
      <c r="F133" s="43"/>
      <c r="G133" s="11"/>
    </row>
  </sheetData>
  <printOptions gridLines="1"/>
  <pageMargins left="0.74803149606299202" right="0.74803149606299202" top="0.78740157480314998" bottom="0.98425196850393704" header="0.511811023622047" footer="0.511811023622047"/>
  <pageSetup paperSize="9" scale="77" fitToHeight="0" orientation="portrait" r:id="rId1"/>
  <rowBreaks count="2" manualBreakCount="2">
    <brk id="60" max="6" man="1"/>
    <brk id="118" max="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7656-293F-4C4C-B117-63DCA394C0DE}">
  <sheetPr>
    <pageSetUpPr fitToPage="1"/>
  </sheetPr>
  <dimension ref="A1:K93"/>
  <sheetViews>
    <sheetView zoomScaleNormal="100" zoomScaleSheetLayoutView="100" workbookViewId="0">
      <selection activeCell="A81" sqref="A81"/>
    </sheetView>
  </sheetViews>
  <sheetFormatPr defaultColWidth="9.140625" defaultRowHeight="15"/>
  <cols>
    <col min="1" max="1" width="14.28515625" style="2" customWidth="1"/>
    <col min="2" max="2" width="55" style="2" customWidth="1"/>
    <col min="3" max="3" width="6" style="2" customWidth="1"/>
    <col min="4" max="4" width="7" style="2" customWidth="1"/>
    <col min="5" max="5" width="6.140625" style="2" customWidth="1"/>
    <col min="6" max="6" width="12.140625" style="4" bestFit="1" customWidth="1"/>
    <col min="7" max="7" width="10.140625" style="4" customWidth="1"/>
    <col min="8" max="10" width="9.140625" style="1"/>
    <col min="11" max="11" width="10.28515625" style="1" customWidth="1"/>
    <col min="12" max="16384" width="9.140625" style="1"/>
  </cols>
  <sheetData>
    <row r="1" spans="1:7">
      <c r="A1" s="1" t="s">
        <v>357</v>
      </c>
      <c r="B1" s="6" t="s">
        <v>330</v>
      </c>
      <c r="C1" s="6"/>
      <c r="D1" s="6"/>
      <c r="E1" s="6"/>
      <c r="F1" s="8"/>
      <c r="G1" s="8"/>
    </row>
    <row r="2" spans="1:7">
      <c r="A2" s="1" t="s">
        <v>358</v>
      </c>
      <c r="B2" s="6" t="s">
        <v>443</v>
      </c>
      <c r="C2" s="6"/>
      <c r="D2" s="6"/>
      <c r="E2" s="6"/>
      <c r="F2" s="1"/>
      <c r="G2" s="1"/>
    </row>
    <row r="3" spans="1:7">
      <c r="A3" s="6" t="s">
        <v>360</v>
      </c>
      <c r="B3" s="6" t="s">
        <v>413</v>
      </c>
      <c r="C3" s="6"/>
      <c r="D3" s="6"/>
      <c r="E3" s="6"/>
      <c r="F3" s="8" t="s">
        <v>362</v>
      </c>
      <c r="G3" s="8" t="s">
        <v>449</v>
      </c>
    </row>
    <row r="4" spans="1:7">
      <c r="A4" s="6"/>
      <c r="B4" s="6"/>
      <c r="C4" s="6"/>
      <c r="D4" s="6"/>
      <c r="E4" s="6"/>
      <c r="F4" s="8"/>
      <c r="G4" s="8"/>
    </row>
    <row r="5" spans="1:7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1" t="s">
        <v>337</v>
      </c>
      <c r="G5" s="11" t="s">
        <v>10</v>
      </c>
    </row>
    <row r="6" spans="1:7">
      <c r="A6" s="9">
        <v>1</v>
      </c>
      <c r="B6" s="9" t="s">
        <v>447</v>
      </c>
      <c r="C6" s="9"/>
      <c r="D6" s="298" t="s">
        <v>386</v>
      </c>
      <c r="E6" s="9" t="s">
        <v>364</v>
      </c>
      <c r="F6" s="307">
        <f>G6*100/2</f>
        <v>12950</v>
      </c>
      <c r="G6" s="11">
        <v>259</v>
      </c>
    </row>
    <row r="7" spans="1:7">
      <c r="A7" s="12">
        <v>2</v>
      </c>
      <c r="B7" s="312" t="s">
        <v>446</v>
      </c>
      <c r="C7" s="14"/>
      <c r="D7" s="298" t="s">
        <v>386</v>
      </c>
      <c r="E7" s="9" t="s">
        <v>76</v>
      </c>
      <c r="F7" s="307">
        <f t="shared" ref="F7:F14" si="0">G7*100/2</f>
        <v>24150</v>
      </c>
      <c r="G7" s="307">
        <v>483</v>
      </c>
    </row>
    <row r="8" spans="1:7">
      <c r="A8" s="9">
        <v>3</v>
      </c>
      <c r="B8" s="312" t="s">
        <v>55</v>
      </c>
      <c r="C8" s="14"/>
      <c r="D8" s="298" t="s">
        <v>386</v>
      </c>
      <c r="E8" s="9" t="s">
        <v>76</v>
      </c>
      <c r="F8" s="307">
        <f t="shared" si="0"/>
        <v>315200</v>
      </c>
      <c r="G8" s="307">
        <v>6304</v>
      </c>
    </row>
    <row r="9" spans="1:7">
      <c r="A9" s="12">
        <v>4</v>
      </c>
      <c r="B9" s="312" t="s">
        <v>55</v>
      </c>
      <c r="C9" s="14"/>
      <c r="D9" s="298" t="s">
        <v>386</v>
      </c>
      <c r="E9" s="9" t="s">
        <v>76</v>
      </c>
      <c r="F9" s="307">
        <f t="shared" si="0"/>
        <v>500000</v>
      </c>
      <c r="G9" s="307">
        <v>10000</v>
      </c>
    </row>
    <row r="10" spans="1:7">
      <c r="A10" s="9">
        <v>5</v>
      </c>
      <c r="B10" s="312" t="s">
        <v>445</v>
      </c>
      <c r="C10" s="14"/>
      <c r="D10" s="298" t="s">
        <v>386</v>
      </c>
      <c r="E10" s="9" t="s">
        <v>76</v>
      </c>
      <c r="F10" s="307">
        <f t="shared" si="0"/>
        <v>29950</v>
      </c>
      <c r="G10" s="307">
        <v>599</v>
      </c>
    </row>
    <row r="11" spans="1:7">
      <c r="A11" s="12">
        <v>6</v>
      </c>
      <c r="B11" s="312" t="s">
        <v>445</v>
      </c>
      <c r="D11" s="298" t="s">
        <v>386</v>
      </c>
      <c r="E11" s="9" t="s">
        <v>76</v>
      </c>
      <c r="F11" s="307">
        <f t="shared" si="0"/>
        <v>52900</v>
      </c>
      <c r="G11" s="4">
        <v>1058</v>
      </c>
    </row>
    <row r="12" spans="1:7">
      <c r="A12" s="9">
        <v>7</v>
      </c>
      <c r="B12" s="2" t="s">
        <v>55</v>
      </c>
      <c r="D12" s="298" t="s">
        <v>386</v>
      </c>
      <c r="E12" s="9" t="s">
        <v>76</v>
      </c>
      <c r="F12" s="307">
        <f t="shared" si="0"/>
        <v>1000000</v>
      </c>
      <c r="G12" s="4">
        <v>20000</v>
      </c>
    </row>
    <row r="13" spans="1:7">
      <c r="A13" s="12">
        <v>8</v>
      </c>
      <c r="B13" s="2" t="s">
        <v>55</v>
      </c>
      <c r="D13" s="298" t="s">
        <v>386</v>
      </c>
      <c r="E13" s="9" t="s">
        <v>76</v>
      </c>
      <c r="F13" s="307">
        <f t="shared" si="0"/>
        <v>104450</v>
      </c>
      <c r="G13" s="4">
        <v>2089</v>
      </c>
    </row>
    <row r="14" spans="1:7">
      <c r="A14" s="9">
        <v>9</v>
      </c>
      <c r="B14" s="312" t="s">
        <v>389</v>
      </c>
      <c r="C14" s="14"/>
      <c r="D14" s="298" t="s">
        <v>386</v>
      </c>
      <c r="E14" s="9" t="s">
        <v>76</v>
      </c>
      <c r="F14" s="307">
        <f t="shared" si="0"/>
        <v>22950</v>
      </c>
      <c r="G14" s="307">
        <v>459</v>
      </c>
    </row>
    <row r="15" spans="1:7" ht="15.75" thickBot="1">
      <c r="A15" s="17"/>
      <c r="B15" s="18" t="s">
        <v>343</v>
      </c>
      <c r="C15" s="18"/>
      <c r="D15" s="18"/>
      <c r="E15" s="18"/>
      <c r="F15" s="49">
        <f>SUM(F6:F14)</f>
        <v>2062550</v>
      </c>
      <c r="G15" s="20">
        <f>SUM(G6:G14)-332</f>
        <v>40919</v>
      </c>
    </row>
    <row r="16" spans="1:7" ht="15.75" thickTop="1">
      <c r="A16" s="12"/>
      <c r="B16" s="14"/>
      <c r="C16" s="14"/>
      <c r="D16" s="14"/>
      <c r="E16" s="14"/>
      <c r="F16" s="11"/>
    </row>
    <row r="17" spans="1:9">
      <c r="A17" s="305" t="s">
        <v>392</v>
      </c>
      <c r="B17" s="306" t="s">
        <v>345</v>
      </c>
      <c r="C17" s="14"/>
      <c r="D17" s="14"/>
      <c r="E17" s="14"/>
      <c r="F17" s="11"/>
    </row>
    <row r="18" spans="1:9">
      <c r="A18" s="9" t="s">
        <v>332</v>
      </c>
      <c r="B18" s="9" t="s">
        <v>333</v>
      </c>
      <c r="C18" s="9" t="s">
        <v>334</v>
      </c>
      <c r="D18" s="9" t="s">
        <v>335</v>
      </c>
      <c r="E18" s="9" t="s">
        <v>336</v>
      </c>
      <c r="F18" s="11" t="s">
        <v>337</v>
      </c>
      <c r="G18" s="11" t="s">
        <v>10</v>
      </c>
    </row>
    <row r="19" spans="1:9">
      <c r="A19" s="12">
        <v>1</v>
      </c>
      <c r="B19" s="312" t="s">
        <v>19</v>
      </c>
      <c r="C19" s="12"/>
      <c r="D19" s="296" t="s">
        <v>393</v>
      </c>
      <c r="E19" s="9" t="s">
        <v>76</v>
      </c>
      <c r="F19" s="307">
        <v>6000</v>
      </c>
      <c r="G19" s="346">
        <v>60</v>
      </c>
      <c r="I19" s="30"/>
    </row>
    <row r="20" spans="1:9">
      <c r="A20" s="12">
        <v>2</v>
      </c>
      <c r="B20" s="312" t="s">
        <v>19</v>
      </c>
      <c r="C20" s="14"/>
      <c r="D20" s="296" t="s">
        <v>393</v>
      </c>
      <c r="E20" s="9" t="s">
        <v>76</v>
      </c>
      <c r="F20" s="307">
        <v>6500</v>
      </c>
      <c r="G20" s="346">
        <v>65</v>
      </c>
    </row>
    <row r="21" spans="1:9">
      <c r="A21" s="12">
        <v>3</v>
      </c>
      <c r="B21" s="312" t="s">
        <v>18</v>
      </c>
      <c r="C21" s="14"/>
      <c r="D21" s="296" t="s">
        <v>393</v>
      </c>
      <c r="E21" s="9" t="s">
        <v>76</v>
      </c>
      <c r="F21" s="307">
        <v>4000</v>
      </c>
      <c r="G21" s="346">
        <v>40</v>
      </c>
    </row>
    <row r="22" spans="1:9">
      <c r="A22" s="12">
        <v>4</v>
      </c>
      <c r="B22" s="312" t="s">
        <v>14</v>
      </c>
      <c r="C22" s="25"/>
      <c r="D22" s="296" t="s">
        <v>393</v>
      </c>
      <c r="E22" s="9" t="s">
        <v>76</v>
      </c>
      <c r="F22" s="307">
        <v>1500</v>
      </c>
      <c r="G22" s="346">
        <v>15</v>
      </c>
    </row>
    <row r="23" spans="1:9">
      <c r="A23" s="12">
        <v>5</v>
      </c>
      <c r="B23" s="312" t="s">
        <v>174</v>
      </c>
      <c r="C23" s="12"/>
      <c r="D23" s="296" t="s">
        <v>393</v>
      </c>
      <c r="E23" s="9" t="s">
        <v>76</v>
      </c>
      <c r="F23" s="307">
        <v>4000</v>
      </c>
      <c r="G23" s="346">
        <v>40</v>
      </c>
    </row>
    <row r="24" spans="1:9">
      <c r="A24" s="12">
        <v>6</v>
      </c>
      <c r="B24" s="312" t="s">
        <v>185</v>
      </c>
      <c r="C24" s="12"/>
      <c r="D24" s="296" t="s">
        <v>393</v>
      </c>
      <c r="E24" s="9" t="s">
        <v>76</v>
      </c>
      <c r="F24" s="307">
        <v>3500</v>
      </c>
      <c r="G24" s="346">
        <v>35</v>
      </c>
    </row>
    <row r="25" spans="1:9">
      <c r="A25" s="12">
        <v>7</v>
      </c>
      <c r="B25" s="312" t="s">
        <v>63</v>
      </c>
      <c r="C25" s="14"/>
      <c r="D25" s="296" t="s">
        <v>393</v>
      </c>
      <c r="E25" s="9" t="s">
        <v>76</v>
      </c>
      <c r="F25" s="307">
        <v>1100</v>
      </c>
      <c r="G25" s="346">
        <v>11</v>
      </c>
    </row>
    <row r="26" spans="1:9">
      <c r="A26" s="12">
        <v>8</v>
      </c>
      <c r="B26" s="312" t="s">
        <v>60</v>
      </c>
      <c r="C26" s="14"/>
      <c r="D26" s="296" t="s">
        <v>393</v>
      </c>
      <c r="E26" s="9" t="s">
        <v>76</v>
      </c>
      <c r="F26" s="307">
        <v>2000</v>
      </c>
      <c r="G26" s="346">
        <v>20</v>
      </c>
    </row>
    <row r="27" spans="1:9">
      <c r="A27" s="12">
        <v>9</v>
      </c>
      <c r="B27" s="312" t="s">
        <v>422</v>
      </c>
      <c r="C27" s="14"/>
      <c r="D27" s="296" t="s">
        <v>393</v>
      </c>
      <c r="E27" s="9" t="s">
        <v>76</v>
      </c>
      <c r="F27" s="307">
        <v>2000</v>
      </c>
      <c r="G27" s="346">
        <v>20</v>
      </c>
    </row>
    <row r="28" spans="1:9">
      <c r="A28" s="12">
        <v>10</v>
      </c>
      <c r="B28" s="312" t="s">
        <v>171</v>
      </c>
      <c r="C28" s="14"/>
      <c r="D28" s="296" t="s">
        <v>393</v>
      </c>
      <c r="E28" s="9" t="s">
        <v>76</v>
      </c>
      <c r="F28" s="307">
        <v>50000</v>
      </c>
      <c r="G28" s="346">
        <v>500</v>
      </c>
    </row>
    <row r="29" spans="1:9">
      <c r="A29" s="12">
        <v>11</v>
      </c>
      <c r="B29" s="312" t="s">
        <v>13</v>
      </c>
      <c r="C29" s="14"/>
      <c r="D29" s="296" t="s">
        <v>393</v>
      </c>
      <c r="E29" s="9" t="s">
        <v>76</v>
      </c>
      <c r="F29" s="307">
        <v>20000</v>
      </c>
      <c r="G29" s="346">
        <v>200</v>
      </c>
    </row>
    <row r="30" spans="1:9">
      <c r="A30" s="12">
        <v>12</v>
      </c>
      <c r="B30" s="312" t="s">
        <v>22</v>
      </c>
      <c r="C30" s="14"/>
      <c r="D30" s="296" t="s">
        <v>393</v>
      </c>
      <c r="E30" s="9" t="s">
        <v>76</v>
      </c>
      <c r="F30" s="307">
        <v>10000</v>
      </c>
      <c r="G30" s="346">
        <v>100</v>
      </c>
    </row>
    <row r="31" spans="1:9">
      <c r="A31" s="12">
        <v>13</v>
      </c>
      <c r="B31" s="312" t="s">
        <v>177</v>
      </c>
      <c r="D31" s="296" t="s">
        <v>393</v>
      </c>
      <c r="E31" s="9" t="s">
        <v>76</v>
      </c>
      <c r="F31" s="307">
        <v>50000</v>
      </c>
      <c r="G31" s="346">
        <v>500</v>
      </c>
    </row>
    <row r="32" spans="1:9">
      <c r="A32" s="12">
        <v>14</v>
      </c>
      <c r="B32" s="312" t="s">
        <v>175</v>
      </c>
      <c r="D32" s="296" t="s">
        <v>393</v>
      </c>
      <c r="E32" s="9" t="s">
        <v>76</v>
      </c>
      <c r="F32" s="307">
        <v>31500</v>
      </c>
      <c r="G32" s="346">
        <v>315</v>
      </c>
    </row>
    <row r="33" spans="1:7">
      <c r="A33" s="12">
        <v>15</v>
      </c>
      <c r="B33" s="312" t="s">
        <v>339</v>
      </c>
      <c r="D33" s="296" t="s">
        <v>393</v>
      </c>
      <c r="E33" s="9" t="s">
        <v>76</v>
      </c>
      <c r="F33" s="307">
        <v>11500</v>
      </c>
      <c r="G33" s="346">
        <v>115</v>
      </c>
    </row>
    <row r="34" spans="1:7">
      <c r="A34" s="12">
        <v>16</v>
      </c>
      <c r="B34" s="312" t="s">
        <v>19</v>
      </c>
      <c r="D34" s="296" t="s">
        <v>393</v>
      </c>
      <c r="E34" s="9" t="s">
        <v>76</v>
      </c>
      <c r="F34" s="307">
        <v>4700</v>
      </c>
      <c r="G34" s="346">
        <v>47</v>
      </c>
    </row>
    <row r="35" spans="1:7">
      <c r="A35" s="12">
        <v>17</v>
      </c>
      <c r="B35" s="312" t="s">
        <v>19</v>
      </c>
      <c r="D35" s="296" t="s">
        <v>393</v>
      </c>
      <c r="E35" s="9" t="s">
        <v>76</v>
      </c>
      <c r="F35" s="307">
        <v>2800</v>
      </c>
      <c r="G35" s="346">
        <v>28</v>
      </c>
    </row>
    <row r="36" spans="1:7">
      <c r="A36" s="12">
        <v>18</v>
      </c>
      <c r="B36" s="312" t="s">
        <v>14</v>
      </c>
      <c r="D36" s="296" t="s">
        <v>393</v>
      </c>
      <c r="E36" s="9" t="s">
        <v>76</v>
      </c>
      <c r="F36" s="307">
        <v>2500</v>
      </c>
      <c r="G36" s="346">
        <v>25</v>
      </c>
    </row>
    <row r="37" spans="1:7">
      <c r="A37" s="12">
        <v>19</v>
      </c>
      <c r="B37" s="312" t="s">
        <v>18</v>
      </c>
      <c r="D37" s="296" t="s">
        <v>393</v>
      </c>
      <c r="E37" s="9" t="s">
        <v>76</v>
      </c>
      <c r="F37" s="307">
        <v>4500</v>
      </c>
      <c r="G37" s="346">
        <v>45</v>
      </c>
    </row>
    <row r="38" spans="1:7">
      <c r="A38" s="12">
        <v>20</v>
      </c>
      <c r="B38" s="312" t="s">
        <v>185</v>
      </c>
      <c r="D38" s="296" t="s">
        <v>393</v>
      </c>
      <c r="E38" s="9" t="s">
        <v>76</v>
      </c>
      <c r="F38" s="307">
        <v>2800</v>
      </c>
      <c r="G38" s="346">
        <v>28</v>
      </c>
    </row>
    <row r="39" spans="1:7">
      <c r="A39" s="12">
        <v>21</v>
      </c>
      <c r="B39" s="312" t="s">
        <v>174</v>
      </c>
      <c r="D39" s="296" t="s">
        <v>393</v>
      </c>
      <c r="E39" s="9" t="s">
        <v>76</v>
      </c>
      <c r="F39" s="307">
        <v>4000</v>
      </c>
      <c r="G39" s="346">
        <v>40</v>
      </c>
    </row>
    <row r="40" spans="1:7">
      <c r="A40" s="12">
        <v>22</v>
      </c>
      <c r="B40" s="312" t="s">
        <v>60</v>
      </c>
      <c r="D40" s="296" t="s">
        <v>393</v>
      </c>
      <c r="E40" s="9" t="s">
        <v>76</v>
      </c>
      <c r="F40" s="307">
        <v>2500</v>
      </c>
      <c r="G40" s="346">
        <v>25</v>
      </c>
    </row>
    <row r="41" spans="1:7">
      <c r="A41" s="12">
        <v>23</v>
      </c>
      <c r="B41" s="312" t="s">
        <v>444</v>
      </c>
      <c r="D41" s="296" t="s">
        <v>393</v>
      </c>
      <c r="E41" s="9" t="s">
        <v>76</v>
      </c>
      <c r="F41" s="307">
        <v>10000</v>
      </c>
      <c r="G41" s="346">
        <v>100</v>
      </c>
    </row>
    <row r="42" spans="1:7">
      <c r="A42" s="12">
        <v>24</v>
      </c>
      <c r="B42" s="312" t="s">
        <v>22</v>
      </c>
      <c r="D42" s="296" t="s">
        <v>393</v>
      </c>
      <c r="E42" s="9" t="s">
        <v>76</v>
      </c>
      <c r="F42" s="307">
        <v>10000</v>
      </c>
      <c r="G42" s="346">
        <v>100</v>
      </c>
    </row>
    <row r="43" spans="1:7">
      <c r="A43" s="12">
        <v>25</v>
      </c>
      <c r="B43" s="312" t="s">
        <v>24</v>
      </c>
      <c r="D43" s="296" t="s">
        <v>393</v>
      </c>
      <c r="E43" s="9" t="s">
        <v>76</v>
      </c>
      <c r="F43" s="307">
        <v>20000</v>
      </c>
      <c r="G43" s="346">
        <v>200</v>
      </c>
    </row>
    <row r="44" spans="1:7">
      <c r="A44" s="12">
        <v>26</v>
      </c>
      <c r="B44" s="312" t="s">
        <v>171</v>
      </c>
      <c r="D44" s="296" t="s">
        <v>393</v>
      </c>
      <c r="E44" s="9" t="s">
        <v>76</v>
      </c>
      <c r="F44" s="307">
        <v>50000</v>
      </c>
      <c r="G44" s="346">
        <v>500</v>
      </c>
    </row>
    <row r="45" spans="1:7">
      <c r="A45" s="12">
        <v>27</v>
      </c>
      <c r="B45" s="312" t="s">
        <v>12</v>
      </c>
      <c r="D45" s="296" t="s">
        <v>393</v>
      </c>
      <c r="E45" s="9" t="s">
        <v>76</v>
      </c>
      <c r="F45" s="307">
        <v>50000</v>
      </c>
      <c r="G45" s="346">
        <v>500</v>
      </c>
    </row>
    <row r="46" spans="1:7">
      <c r="A46" s="12">
        <v>28</v>
      </c>
      <c r="B46" s="312" t="s">
        <v>12</v>
      </c>
      <c r="D46" s="296" t="s">
        <v>393</v>
      </c>
      <c r="E46" s="9" t="s">
        <v>76</v>
      </c>
      <c r="F46" s="307">
        <v>500</v>
      </c>
      <c r="G46" s="346">
        <v>5</v>
      </c>
    </row>
    <row r="47" spans="1:7">
      <c r="A47" s="12">
        <v>29</v>
      </c>
      <c r="B47" s="312" t="s">
        <v>25</v>
      </c>
      <c r="D47" s="296" t="s">
        <v>393</v>
      </c>
      <c r="E47" s="9" t="s">
        <v>76</v>
      </c>
      <c r="F47" s="307">
        <v>500</v>
      </c>
      <c r="G47" s="346">
        <v>5</v>
      </c>
    </row>
    <row r="48" spans="1:7">
      <c r="A48" s="12">
        <v>30</v>
      </c>
      <c r="B48" s="312" t="s">
        <v>22</v>
      </c>
      <c r="D48" s="296" t="s">
        <v>393</v>
      </c>
      <c r="E48" s="9" t="s">
        <v>76</v>
      </c>
      <c r="F48" s="307">
        <v>1000</v>
      </c>
      <c r="G48" s="346">
        <v>10</v>
      </c>
    </row>
    <row r="49" spans="1:7">
      <c r="A49" s="12">
        <v>31</v>
      </c>
      <c r="B49" s="312" t="s">
        <v>24</v>
      </c>
      <c r="D49" s="296" t="s">
        <v>393</v>
      </c>
      <c r="E49" s="9" t="s">
        <v>76</v>
      </c>
      <c r="F49" s="307">
        <v>2100</v>
      </c>
      <c r="G49" s="346">
        <v>21</v>
      </c>
    </row>
    <row r="50" spans="1:7">
      <c r="A50" s="12">
        <v>32</v>
      </c>
      <c r="B50" s="312" t="s">
        <v>24</v>
      </c>
      <c r="D50" s="296" t="s">
        <v>393</v>
      </c>
      <c r="E50" s="9" t="s">
        <v>76</v>
      </c>
      <c r="F50" s="307">
        <v>15000</v>
      </c>
      <c r="G50" s="346">
        <v>150</v>
      </c>
    </row>
    <row r="51" spans="1:7">
      <c r="A51" s="12">
        <v>33</v>
      </c>
      <c r="B51" s="312" t="s">
        <v>12</v>
      </c>
      <c r="D51" s="296" t="s">
        <v>393</v>
      </c>
      <c r="E51" s="9" t="s">
        <v>76</v>
      </c>
      <c r="F51" s="307">
        <v>20000</v>
      </c>
      <c r="G51" s="346">
        <v>200</v>
      </c>
    </row>
    <row r="52" spans="1:7">
      <c r="A52" s="12">
        <v>34</v>
      </c>
      <c r="B52" s="312" t="s">
        <v>19</v>
      </c>
      <c r="D52" s="296" t="s">
        <v>393</v>
      </c>
      <c r="E52" s="9" t="s">
        <v>76</v>
      </c>
      <c r="F52" s="307">
        <v>3300</v>
      </c>
      <c r="G52" s="346">
        <v>33</v>
      </c>
    </row>
    <row r="53" spans="1:7">
      <c r="A53" s="12">
        <v>35</v>
      </c>
      <c r="B53" s="312" t="s">
        <v>19</v>
      </c>
      <c r="D53" s="296" t="s">
        <v>393</v>
      </c>
      <c r="E53" s="9" t="s">
        <v>76</v>
      </c>
      <c r="F53" s="307">
        <v>3000</v>
      </c>
      <c r="G53" s="346">
        <v>30</v>
      </c>
    </row>
    <row r="54" spans="1:7">
      <c r="A54" s="12">
        <v>36</v>
      </c>
      <c r="B54" s="312" t="s">
        <v>185</v>
      </c>
      <c r="D54" s="296" t="s">
        <v>393</v>
      </c>
      <c r="E54" s="9" t="s">
        <v>76</v>
      </c>
      <c r="F54" s="307">
        <v>2100</v>
      </c>
      <c r="G54" s="346">
        <v>21</v>
      </c>
    </row>
    <row r="55" spans="1:7">
      <c r="A55" s="12">
        <v>37</v>
      </c>
      <c r="B55" s="312" t="s">
        <v>60</v>
      </c>
      <c r="D55" s="296" t="s">
        <v>393</v>
      </c>
      <c r="E55" s="9" t="s">
        <v>76</v>
      </c>
      <c r="F55" s="307">
        <v>1400</v>
      </c>
      <c r="G55" s="346">
        <v>14</v>
      </c>
    </row>
    <row r="56" spans="1:7">
      <c r="A56" s="12">
        <v>38</v>
      </c>
      <c r="B56" s="312" t="s">
        <v>422</v>
      </c>
      <c r="D56" s="296" t="s">
        <v>393</v>
      </c>
      <c r="E56" s="9" t="s">
        <v>76</v>
      </c>
      <c r="F56" s="307">
        <v>1200</v>
      </c>
      <c r="G56" s="346">
        <v>12</v>
      </c>
    </row>
    <row r="57" spans="1:7">
      <c r="A57" s="12">
        <v>39</v>
      </c>
      <c r="B57" s="312" t="s">
        <v>14</v>
      </c>
      <c r="D57" s="296" t="s">
        <v>393</v>
      </c>
      <c r="E57" s="9" t="s">
        <v>76</v>
      </c>
      <c r="F57" s="307">
        <v>500</v>
      </c>
      <c r="G57" s="346">
        <v>5</v>
      </c>
    </row>
    <row r="58" spans="1:7">
      <c r="A58" s="12">
        <v>40</v>
      </c>
      <c r="B58" s="312" t="s">
        <v>18</v>
      </c>
      <c r="D58" s="296" t="s">
        <v>393</v>
      </c>
      <c r="E58" s="9" t="s">
        <v>76</v>
      </c>
      <c r="F58" s="307">
        <v>3600</v>
      </c>
      <c r="G58" s="346">
        <v>36</v>
      </c>
    </row>
    <row r="59" spans="1:7">
      <c r="A59" s="12">
        <v>41</v>
      </c>
      <c r="B59" s="312" t="s">
        <v>174</v>
      </c>
      <c r="D59" s="296" t="s">
        <v>393</v>
      </c>
      <c r="E59" s="9" t="s">
        <v>76</v>
      </c>
      <c r="F59" s="307">
        <v>3600</v>
      </c>
      <c r="G59" s="346">
        <v>36</v>
      </c>
    </row>
    <row r="60" spans="1:7">
      <c r="A60" s="12">
        <v>42</v>
      </c>
      <c r="B60" s="312" t="s">
        <v>63</v>
      </c>
      <c r="D60" s="296" t="s">
        <v>393</v>
      </c>
      <c r="E60" s="9" t="s">
        <v>76</v>
      </c>
      <c r="F60" s="307">
        <v>1500</v>
      </c>
      <c r="G60" s="346">
        <v>15</v>
      </c>
    </row>
    <row r="61" spans="1:7">
      <c r="A61" s="12">
        <v>43</v>
      </c>
      <c r="B61" s="312" t="s">
        <v>12</v>
      </c>
      <c r="D61" s="296" t="s">
        <v>393</v>
      </c>
      <c r="E61" s="9" t="s">
        <v>76</v>
      </c>
      <c r="F61" s="307">
        <v>100000</v>
      </c>
      <c r="G61" s="346">
        <v>1000</v>
      </c>
    </row>
    <row r="62" spans="1:7">
      <c r="A62" s="12">
        <v>44</v>
      </c>
      <c r="B62" s="312" t="s">
        <v>444</v>
      </c>
      <c r="D62" s="296" t="s">
        <v>393</v>
      </c>
      <c r="E62" s="9" t="s">
        <v>76</v>
      </c>
      <c r="F62" s="307">
        <v>5000</v>
      </c>
      <c r="G62" s="346">
        <v>50</v>
      </c>
    </row>
    <row r="63" spans="1:7">
      <c r="A63" s="12">
        <v>45</v>
      </c>
      <c r="B63" s="312" t="s">
        <v>24</v>
      </c>
      <c r="D63" s="296" t="s">
        <v>393</v>
      </c>
      <c r="E63" s="9" t="s">
        <v>76</v>
      </c>
      <c r="F63" s="307">
        <v>35000</v>
      </c>
      <c r="G63" s="346">
        <v>350</v>
      </c>
    </row>
    <row r="64" spans="1:7">
      <c r="A64" s="12">
        <v>46</v>
      </c>
      <c r="B64" s="312" t="s">
        <v>60</v>
      </c>
      <c r="D64" s="296" t="s">
        <v>393</v>
      </c>
      <c r="E64" s="9" t="s">
        <v>76</v>
      </c>
      <c r="F64" s="307">
        <v>2200</v>
      </c>
      <c r="G64" s="346">
        <v>22</v>
      </c>
    </row>
    <row r="65" spans="1:8">
      <c r="A65" s="12">
        <v>47</v>
      </c>
      <c r="B65" s="312" t="s">
        <v>12</v>
      </c>
      <c r="D65" s="296" t="s">
        <v>393</v>
      </c>
      <c r="E65" s="9" t="s">
        <v>76</v>
      </c>
      <c r="F65" s="307">
        <v>50000</v>
      </c>
      <c r="G65" s="346">
        <v>500</v>
      </c>
    </row>
    <row r="66" spans="1:8">
      <c r="A66" s="12">
        <v>48</v>
      </c>
      <c r="B66" s="312" t="s">
        <v>24</v>
      </c>
      <c r="D66" s="296" t="s">
        <v>393</v>
      </c>
      <c r="E66" s="9" t="s">
        <v>76</v>
      </c>
      <c r="F66" s="307">
        <v>15000</v>
      </c>
      <c r="G66" s="346">
        <v>150</v>
      </c>
    </row>
    <row r="67" spans="1:8">
      <c r="A67" s="12">
        <v>49</v>
      </c>
      <c r="B67" s="312" t="s">
        <v>171</v>
      </c>
      <c r="D67" s="296" t="s">
        <v>393</v>
      </c>
      <c r="E67" s="9" t="s">
        <v>76</v>
      </c>
      <c r="F67" s="307">
        <v>50000</v>
      </c>
      <c r="G67" s="346">
        <v>500</v>
      </c>
    </row>
    <row r="68" spans="1:8">
      <c r="A68" s="12">
        <v>50</v>
      </c>
      <c r="B68" s="312" t="s">
        <v>22</v>
      </c>
      <c r="D68" s="296" t="s">
        <v>393</v>
      </c>
      <c r="E68" s="9" t="s">
        <v>76</v>
      </c>
      <c r="F68" s="307">
        <v>10000</v>
      </c>
      <c r="G68" s="346">
        <v>100</v>
      </c>
    </row>
    <row r="69" spans="1:8">
      <c r="A69" s="12">
        <v>51</v>
      </c>
      <c r="B69" s="312" t="s">
        <v>13</v>
      </c>
      <c r="D69" s="296" t="s">
        <v>393</v>
      </c>
      <c r="E69" s="9" t="s">
        <v>76</v>
      </c>
      <c r="F69" s="307">
        <v>15000</v>
      </c>
      <c r="G69" s="346">
        <v>150</v>
      </c>
    </row>
    <row r="70" spans="1:8">
      <c r="A70" s="12">
        <v>52</v>
      </c>
      <c r="B70" s="312" t="s">
        <v>19</v>
      </c>
      <c r="D70" s="296" t="s">
        <v>393</v>
      </c>
      <c r="E70" s="9" t="s">
        <v>76</v>
      </c>
      <c r="F70" s="307">
        <v>2500</v>
      </c>
      <c r="G70" s="346">
        <v>25</v>
      </c>
    </row>
    <row r="71" spans="1:8">
      <c r="A71" s="12">
        <v>53</v>
      </c>
      <c r="B71" s="312" t="s">
        <v>14</v>
      </c>
      <c r="D71" s="296" t="s">
        <v>393</v>
      </c>
      <c r="E71" s="9" t="s">
        <v>76</v>
      </c>
      <c r="F71" s="307">
        <v>1200</v>
      </c>
      <c r="G71" s="346">
        <v>12</v>
      </c>
    </row>
    <row r="72" spans="1:8">
      <c r="A72" s="12">
        <v>54</v>
      </c>
      <c r="B72" s="312" t="s">
        <v>185</v>
      </c>
      <c r="D72" s="296" t="s">
        <v>393</v>
      </c>
      <c r="E72" s="9" t="s">
        <v>76</v>
      </c>
      <c r="F72" s="307">
        <v>2800</v>
      </c>
      <c r="G72" s="346">
        <v>28</v>
      </c>
    </row>
    <row r="73" spans="1:8">
      <c r="A73" s="12">
        <v>55</v>
      </c>
      <c r="B73" s="312" t="s">
        <v>19</v>
      </c>
      <c r="C73" s="14"/>
      <c r="D73" s="296" t="s">
        <v>393</v>
      </c>
      <c r="E73" s="9" t="s">
        <v>76</v>
      </c>
      <c r="F73" s="307">
        <v>5500</v>
      </c>
      <c r="G73" s="346">
        <v>55</v>
      </c>
    </row>
    <row r="74" spans="1:8">
      <c r="A74" s="12">
        <v>56</v>
      </c>
      <c r="B74" s="312" t="s">
        <v>18</v>
      </c>
      <c r="C74" s="14"/>
      <c r="D74" s="296" t="s">
        <v>393</v>
      </c>
      <c r="E74" s="9" t="s">
        <v>76</v>
      </c>
      <c r="F74" s="307">
        <v>3900</v>
      </c>
      <c r="G74" s="346">
        <v>39</v>
      </c>
    </row>
    <row r="75" spans="1:8">
      <c r="A75" s="12">
        <v>57</v>
      </c>
      <c r="B75" s="312" t="s">
        <v>63</v>
      </c>
      <c r="C75" s="14"/>
      <c r="D75" s="296" t="s">
        <v>393</v>
      </c>
      <c r="E75" s="9" t="s">
        <v>76</v>
      </c>
      <c r="F75" s="307">
        <v>900</v>
      </c>
      <c r="G75" s="346">
        <v>9</v>
      </c>
    </row>
    <row r="76" spans="1:8">
      <c r="A76" s="12">
        <v>58</v>
      </c>
      <c r="B76" s="312" t="s">
        <v>174</v>
      </c>
      <c r="C76" s="14"/>
      <c r="D76" s="296" t="s">
        <v>393</v>
      </c>
      <c r="E76" s="9" t="s">
        <v>76</v>
      </c>
      <c r="F76" s="307">
        <v>4800</v>
      </c>
      <c r="G76" s="346">
        <v>48</v>
      </c>
    </row>
    <row r="77" spans="1:8" ht="15.75" thickBot="1">
      <c r="A77" s="17"/>
      <c r="B77" s="347" t="s">
        <v>371</v>
      </c>
      <c r="C77" s="18"/>
      <c r="D77" s="33"/>
      <c r="E77" s="34"/>
      <c r="F77" s="49">
        <f>SUM(F19:F76)</f>
        <v>730500</v>
      </c>
      <c r="G77" s="309">
        <f>SUM(G19:G76)</f>
        <v>7305</v>
      </c>
      <c r="H77" s="29"/>
    </row>
    <row r="78" spans="1:8" ht="15.75" thickTop="1">
      <c r="A78" s="12"/>
      <c r="B78" s="348"/>
      <c r="C78" s="14"/>
      <c r="D78" s="15"/>
      <c r="E78" s="9"/>
      <c r="F78" s="11"/>
      <c r="G78" s="307"/>
    </row>
    <row r="79" spans="1:8">
      <c r="A79" s="37" t="s">
        <v>400</v>
      </c>
      <c r="B79" s="349"/>
      <c r="C79" s="14"/>
      <c r="D79" s="14"/>
      <c r="E79" s="14"/>
      <c r="F79" s="11"/>
      <c r="G79" s="307"/>
    </row>
    <row r="80" spans="1:8">
      <c r="A80" s="9" t="s">
        <v>332</v>
      </c>
      <c r="B80" s="348" t="s">
        <v>333</v>
      </c>
      <c r="C80" s="9" t="s">
        <v>334</v>
      </c>
      <c r="D80" s="9" t="s">
        <v>335</v>
      </c>
      <c r="E80" s="9" t="s">
        <v>336</v>
      </c>
      <c r="F80" s="11" t="s">
        <v>337</v>
      </c>
      <c r="G80" s="307" t="s">
        <v>10</v>
      </c>
    </row>
    <row r="81" spans="1:11">
      <c r="A81" s="9">
        <v>1</v>
      </c>
      <c r="B81" s="312" t="s">
        <v>409</v>
      </c>
      <c r="C81" s="9"/>
      <c r="D81" s="304">
        <v>0.1</v>
      </c>
      <c r="E81" s="12" t="s">
        <v>105</v>
      </c>
      <c r="F81" s="307">
        <f>G81*100/10</f>
        <v>46160</v>
      </c>
      <c r="G81" s="307">
        <v>4616</v>
      </c>
    </row>
    <row r="82" spans="1:11">
      <c r="A82" s="9">
        <v>2</v>
      </c>
      <c r="B82" s="312" t="s">
        <v>409</v>
      </c>
      <c r="C82" s="9"/>
      <c r="D82" s="304">
        <v>0.1</v>
      </c>
      <c r="E82" s="12" t="s">
        <v>105</v>
      </c>
      <c r="F82" s="307">
        <f t="shared" ref="F82:F89" si="1">G82*100/10</f>
        <v>710</v>
      </c>
      <c r="G82" s="307">
        <v>71</v>
      </c>
    </row>
    <row r="83" spans="1:11">
      <c r="A83" s="9">
        <v>3</v>
      </c>
      <c r="B83" s="313" t="s">
        <v>405</v>
      </c>
      <c r="C83" s="9"/>
      <c r="D83" s="304">
        <v>0.1</v>
      </c>
      <c r="E83" s="12" t="s">
        <v>105</v>
      </c>
      <c r="F83" s="307">
        <f t="shared" si="1"/>
        <v>350</v>
      </c>
      <c r="G83" s="307">
        <v>35</v>
      </c>
    </row>
    <row r="84" spans="1:11">
      <c r="A84" s="9">
        <v>4</v>
      </c>
      <c r="B84" s="313" t="s">
        <v>405</v>
      </c>
      <c r="C84" s="9"/>
      <c r="D84" s="304">
        <v>0.1</v>
      </c>
      <c r="E84" s="12" t="s">
        <v>105</v>
      </c>
      <c r="F84" s="307">
        <f t="shared" si="1"/>
        <v>250</v>
      </c>
      <c r="G84" s="307">
        <v>25</v>
      </c>
    </row>
    <row r="85" spans="1:11">
      <c r="A85" s="9">
        <v>5</v>
      </c>
      <c r="B85" s="313" t="s">
        <v>405</v>
      </c>
      <c r="C85" s="9"/>
      <c r="D85" s="304">
        <v>0.1</v>
      </c>
      <c r="E85" s="12" t="s">
        <v>105</v>
      </c>
      <c r="F85" s="307">
        <f t="shared" si="1"/>
        <v>5900</v>
      </c>
      <c r="G85" s="307">
        <v>590</v>
      </c>
    </row>
    <row r="86" spans="1:11">
      <c r="A86" s="9">
        <v>6</v>
      </c>
      <c r="B86" s="313" t="s">
        <v>405</v>
      </c>
      <c r="C86" s="9"/>
      <c r="D86" s="304">
        <v>0.1</v>
      </c>
      <c r="E86" s="12" t="s">
        <v>105</v>
      </c>
      <c r="F86" s="307">
        <f t="shared" si="1"/>
        <v>8550</v>
      </c>
      <c r="G86" s="307">
        <v>855</v>
      </c>
    </row>
    <row r="87" spans="1:11">
      <c r="A87" s="9">
        <v>7</v>
      </c>
      <c r="B87" s="313" t="s">
        <v>405</v>
      </c>
      <c r="C87" s="9"/>
      <c r="D87" s="304">
        <v>0.1</v>
      </c>
      <c r="E87" s="12" t="s">
        <v>105</v>
      </c>
      <c r="F87" s="307">
        <f t="shared" si="1"/>
        <v>17430</v>
      </c>
      <c r="G87" s="307">
        <v>1743</v>
      </c>
    </row>
    <row r="88" spans="1:11">
      <c r="A88" s="9">
        <v>8</v>
      </c>
      <c r="B88" s="313" t="s">
        <v>405</v>
      </c>
      <c r="C88" s="9"/>
      <c r="D88" s="304">
        <v>0.1</v>
      </c>
      <c r="E88" s="12" t="s">
        <v>105</v>
      </c>
      <c r="F88" s="307">
        <f t="shared" si="1"/>
        <v>3500</v>
      </c>
      <c r="G88" s="307">
        <v>350</v>
      </c>
    </row>
    <row r="89" spans="1:11">
      <c r="A89" s="9">
        <v>9</v>
      </c>
      <c r="B89" s="313" t="s">
        <v>405</v>
      </c>
      <c r="C89" s="9"/>
      <c r="D89" s="304">
        <v>0.1</v>
      </c>
      <c r="E89" s="12" t="s">
        <v>105</v>
      </c>
      <c r="F89" s="307">
        <f t="shared" si="1"/>
        <v>26410</v>
      </c>
      <c r="G89" s="307">
        <v>2641</v>
      </c>
    </row>
    <row r="90" spans="1:11" ht="15.75" thickBot="1">
      <c r="A90" s="17"/>
      <c r="B90" s="347" t="s">
        <v>371</v>
      </c>
      <c r="C90" s="18"/>
      <c r="D90" s="18"/>
      <c r="E90" s="18"/>
      <c r="F90" s="309">
        <f>SUM(F81:F89)</f>
        <v>109260</v>
      </c>
      <c r="G90" s="309">
        <f>SUM(G81:G89)</f>
        <v>10926</v>
      </c>
    </row>
    <row r="91" spans="1:11" ht="15.75" thickTop="1">
      <c r="A91" s="39"/>
      <c r="B91" s="39"/>
      <c r="C91" s="39"/>
      <c r="D91" s="44"/>
      <c r="E91" s="39"/>
      <c r="F91" s="43"/>
      <c r="G91" s="11"/>
      <c r="K91" s="30"/>
    </row>
    <row r="92" spans="1:11" ht="15.75" thickBot="1">
      <c r="A92" s="39"/>
      <c r="B92" s="46" t="s">
        <v>329</v>
      </c>
      <c r="C92" s="46"/>
      <c r="D92" s="46"/>
      <c r="E92" s="46"/>
      <c r="F92" s="47">
        <f>F15+F77+F90</f>
        <v>2902310</v>
      </c>
      <c r="G92" s="47">
        <f>G15+G77+G90</f>
        <v>59150</v>
      </c>
      <c r="K92" s="29"/>
    </row>
    <row r="93" spans="1:11" ht="15.75" thickTop="1">
      <c r="A93" s="39"/>
      <c r="B93" s="39"/>
      <c r="C93" s="39"/>
      <c r="D93" s="39"/>
      <c r="E93" s="39"/>
      <c r="F93" s="43"/>
      <c r="G93" s="11"/>
    </row>
  </sheetData>
  <printOptions gridLines="1"/>
  <pageMargins left="0.74803149606299202" right="0.74803149606299202" top="0.78740157480314998" bottom="0.98425196850393704" header="0.511811023622047" footer="0.511811023622047"/>
  <pageSetup paperSize="9" scale="77" fitToHeight="0" orientation="portrait" r:id="rId1"/>
  <rowBreaks count="1" manualBreakCount="1">
    <brk id="55" max="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A8BF3-06D6-44BE-9457-E983484DFAE5}">
  <dimension ref="A1:J112"/>
  <sheetViews>
    <sheetView workbookViewId="0">
      <selection activeCell="I116" sqref="I116"/>
    </sheetView>
  </sheetViews>
  <sheetFormatPr defaultRowHeight="15"/>
  <cols>
    <col min="1" max="1" width="14.85546875" customWidth="1"/>
    <col min="2" max="2" width="38.28515625" customWidth="1"/>
    <col min="6" max="6" width="10" bestFit="1" customWidth="1"/>
    <col min="7" max="7" width="11.5703125" bestFit="1" customWidth="1"/>
  </cols>
  <sheetData>
    <row r="1" spans="1:7">
      <c r="A1" s="1" t="s">
        <v>357</v>
      </c>
      <c r="B1" s="6" t="s">
        <v>330</v>
      </c>
      <c r="C1" s="6"/>
      <c r="D1" s="6"/>
      <c r="E1" s="6"/>
      <c r="F1" s="8"/>
      <c r="G1" s="8"/>
    </row>
    <row r="2" spans="1:7">
      <c r="A2" s="1" t="s">
        <v>358</v>
      </c>
      <c r="B2" s="6" t="s">
        <v>466</v>
      </c>
      <c r="C2" s="6"/>
      <c r="D2" s="6"/>
      <c r="E2" s="6"/>
      <c r="F2" s="1"/>
      <c r="G2" s="1"/>
    </row>
    <row r="3" spans="1:7">
      <c r="A3" s="6" t="s">
        <v>360</v>
      </c>
      <c r="B3" s="6" t="s">
        <v>453</v>
      </c>
      <c r="C3" s="6"/>
      <c r="D3" s="6"/>
      <c r="E3" s="6"/>
      <c r="F3" s="8" t="s">
        <v>362</v>
      </c>
      <c r="G3" s="351" t="s">
        <v>467</v>
      </c>
    </row>
    <row r="4" spans="1:7">
      <c r="A4" s="6"/>
      <c r="B4" s="6"/>
      <c r="C4" s="6"/>
      <c r="D4" s="6"/>
      <c r="E4" s="6"/>
      <c r="F4" s="8"/>
      <c r="G4" s="8"/>
    </row>
    <row r="5" spans="1:7">
      <c r="A5" s="9" t="s">
        <v>332</v>
      </c>
      <c r="B5" s="9" t="s">
        <v>333</v>
      </c>
      <c r="C5" s="9" t="s">
        <v>334</v>
      </c>
      <c r="D5" s="9" t="s">
        <v>335</v>
      </c>
      <c r="E5" s="9" t="s">
        <v>336</v>
      </c>
      <c r="F5" s="11" t="s">
        <v>337</v>
      </c>
      <c r="G5" s="11" t="s">
        <v>10</v>
      </c>
    </row>
    <row r="6" spans="1:7">
      <c r="A6" s="9">
        <v>1</v>
      </c>
      <c r="B6" s="302" t="s">
        <v>256</v>
      </c>
      <c r="C6" s="9"/>
      <c r="D6" s="298" t="s">
        <v>386</v>
      </c>
      <c r="E6" s="9" t="s">
        <v>364</v>
      </c>
      <c r="F6" s="307">
        <v>7000</v>
      </c>
      <c r="G6" s="11">
        <f>F6*D6</f>
        <v>140</v>
      </c>
    </row>
    <row r="7" spans="1:7">
      <c r="A7" s="12">
        <v>2</v>
      </c>
      <c r="B7" s="302" t="s">
        <v>55</v>
      </c>
      <c r="C7" s="14"/>
      <c r="D7" s="298" t="s">
        <v>386</v>
      </c>
      <c r="E7" s="9" t="s">
        <v>76</v>
      </c>
      <c r="F7" s="307">
        <v>121473</v>
      </c>
      <c r="G7" s="11">
        <f t="shared" ref="G7:G13" si="0">F7*D7</f>
        <v>2429.46</v>
      </c>
    </row>
    <row r="8" spans="1:7">
      <c r="A8" s="9">
        <v>3</v>
      </c>
      <c r="B8" s="302" t="s">
        <v>454</v>
      </c>
      <c r="C8" s="14"/>
      <c r="D8" s="298" t="s">
        <v>386</v>
      </c>
      <c r="E8" s="9" t="s">
        <v>76</v>
      </c>
      <c r="F8" s="307">
        <v>24159</v>
      </c>
      <c r="G8" s="11">
        <f t="shared" si="0"/>
        <v>483.18</v>
      </c>
    </row>
    <row r="9" spans="1:7">
      <c r="A9" s="12">
        <v>4</v>
      </c>
      <c r="B9" s="302" t="s">
        <v>55</v>
      </c>
      <c r="C9" s="14"/>
      <c r="D9" s="298" t="s">
        <v>386</v>
      </c>
      <c r="E9" s="9" t="s">
        <v>76</v>
      </c>
      <c r="F9" s="307">
        <v>150321</v>
      </c>
      <c r="G9" s="11">
        <f t="shared" si="0"/>
        <v>3006.42</v>
      </c>
    </row>
    <row r="10" spans="1:7">
      <c r="A10" s="9">
        <v>5</v>
      </c>
      <c r="B10" s="302" t="s">
        <v>55</v>
      </c>
      <c r="C10" s="14"/>
      <c r="D10" s="298" t="s">
        <v>386</v>
      </c>
      <c r="E10" s="9" t="s">
        <v>76</v>
      </c>
      <c r="F10" s="307">
        <v>161356</v>
      </c>
      <c r="G10" s="11">
        <f t="shared" si="0"/>
        <v>3227.12</v>
      </c>
    </row>
    <row r="11" spans="1:7">
      <c r="A11" s="12">
        <v>6</v>
      </c>
      <c r="B11" s="302" t="s">
        <v>55</v>
      </c>
      <c r="C11" s="2"/>
      <c r="D11" s="298" t="s">
        <v>386</v>
      </c>
      <c r="E11" s="9" t="s">
        <v>76</v>
      </c>
      <c r="F11" s="307">
        <v>1000000</v>
      </c>
      <c r="G11" s="11">
        <f t="shared" si="0"/>
        <v>20000</v>
      </c>
    </row>
    <row r="12" spans="1:7">
      <c r="A12" s="9">
        <v>7</v>
      </c>
      <c r="B12" s="302" t="s">
        <v>256</v>
      </c>
      <c r="C12" s="2"/>
      <c r="D12" s="298" t="s">
        <v>386</v>
      </c>
      <c r="E12" s="9" t="s">
        <v>76</v>
      </c>
      <c r="F12" s="307">
        <v>10000</v>
      </c>
      <c r="G12" s="11">
        <f t="shared" si="0"/>
        <v>200</v>
      </c>
    </row>
    <row r="13" spans="1:7">
      <c r="A13" s="12">
        <v>8</v>
      </c>
      <c r="B13" s="302" t="s">
        <v>454</v>
      </c>
      <c r="C13" s="2"/>
      <c r="D13" s="298" t="s">
        <v>386</v>
      </c>
      <c r="E13" s="9" t="s">
        <v>76</v>
      </c>
      <c r="F13" s="307">
        <v>24561</v>
      </c>
      <c r="G13" s="11">
        <f t="shared" si="0"/>
        <v>491.22</v>
      </c>
    </row>
    <row r="14" spans="1:7">
      <c r="A14" s="9">
        <v>9</v>
      </c>
      <c r="B14" s="302" t="s">
        <v>255</v>
      </c>
      <c r="C14" s="9"/>
      <c r="D14" s="298" t="s">
        <v>386</v>
      </c>
      <c r="E14" s="9" t="s">
        <v>76</v>
      </c>
      <c r="F14" s="307">
        <v>24905</v>
      </c>
      <c r="G14" s="11">
        <f>F14*D14</f>
        <v>498.1</v>
      </c>
    </row>
    <row r="15" spans="1:7">
      <c r="A15" s="12">
        <v>10</v>
      </c>
      <c r="B15" s="302" t="s">
        <v>457</v>
      </c>
      <c r="C15" s="14"/>
      <c r="D15" s="298" t="s">
        <v>386</v>
      </c>
      <c r="E15" s="9" t="s">
        <v>76</v>
      </c>
      <c r="F15" s="307">
        <v>25400</v>
      </c>
      <c r="G15" s="11">
        <f t="shared" ref="G15:G16" si="1">F15*D15</f>
        <v>508</v>
      </c>
    </row>
    <row r="16" spans="1:7">
      <c r="A16" s="9">
        <v>11</v>
      </c>
      <c r="B16" s="302" t="s">
        <v>457</v>
      </c>
      <c r="C16" s="14"/>
      <c r="D16" s="298" t="s">
        <v>386</v>
      </c>
      <c r="E16" s="9" t="s">
        <v>76</v>
      </c>
      <c r="F16" s="307">
        <v>52875</v>
      </c>
      <c r="G16" s="11">
        <f t="shared" si="1"/>
        <v>1057.5</v>
      </c>
    </row>
    <row r="17" spans="1:7" ht="15.75" thickBot="1">
      <c r="A17" s="17"/>
      <c r="B17" s="18" t="s">
        <v>343</v>
      </c>
      <c r="C17" s="18"/>
      <c r="D17" s="18"/>
      <c r="E17" s="18"/>
      <c r="F17" s="49">
        <f>SUM(F6:F16)</f>
        <v>1602050</v>
      </c>
      <c r="G17" s="352">
        <f>SUM(G6:G16)</f>
        <v>32041</v>
      </c>
    </row>
    <row r="18" spans="1:7" ht="15.75" thickTop="1">
      <c r="A18" s="12"/>
      <c r="B18" s="14"/>
      <c r="C18" s="14"/>
      <c r="D18" s="14"/>
      <c r="E18" s="14"/>
      <c r="F18" s="11"/>
      <c r="G18" s="4"/>
    </row>
    <row r="19" spans="1:7">
      <c r="A19" s="305" t="s">
        <v>392</v>
      </c>
      <c r="B19" s="306" t="s">
        <v>345</v>
      </c>
      <c r="C19" s="14"/>
      <c r="D19" s="14"/>
      <c r="E19" s="14"/>
      <c r="F19" s="11"/>
      <c r="G19" s="4"/>
    </row>
    <row r="20" spans="1:7">
      <c r="A20" s="9" t="s">
        <v>332</v>
      </c>
      <c r="B20" s="9" t="s">
        <v>333</v>
      </c>
      <c r="C20" s="9" t="s">
        <v>334</v>
      </c>
      <c r="D20" s="9" t="s">
        <v>335</v>
      </c>
      <c r="E20" s="9" t="s">
        <v>336</v>
      </c>
      <c r="F20" s="11" t="s">
        <v>337</v>
      </c>
      <c r="G20" s="11" t="s">
        <v>10</v>
      </c>
    </row>
    <row r="21" spans="1:7">
      <c r="A21" s="12">
        <v>1</v>
      </c>
      <c r="B21" s="302" t="s">
        <v>171</v>
      </c>
      <c r="C21" s="12"/>
      <c r="D21" s="296" t="s">
        <v>393</v>
      </c>
      <c r="E21" s="9" t="s">
        <v>76</v>
      </c>
      <c r="F21" s="307">
        <v>50000</v>
      </c>
      <c r="G21" s="346">
        <f>F21*D21</f>
        <v>500</v>
      </c>
    </row>
    <row r="22" spans="1:7">
      <c r="A22" s="12">
        <v>2</v>
      </c>
      <c r="B22" s="302" t="s">
        <v>177</v>
      </c>
      <c r="C22" s="14"/>
      <c r="D22" s="296" t="s">
        <v>393</v>
      </c>
      <c r="E22" s="9" t="s">
        <v>76</v>
      </c>
      <c r="F22" s="307">
        <v>50000</v>
      </c>
      <c r="G22" s="346">
        <f t="shared" ref="G22:G77" si="2">F22*D22</f>
        <v>500</v>
      </c>
    </row>
    <row r="23" spans="1:7">
      <c r="A23" s="12">
        <v>3</v>
      </c>
      <c r="B23" s="302" t="s">
        <v>24</v>
      </c>
      <c r="C23" s="14"/>
      <c r="D23" s="296" t="s">
        <v>393</v>
      </c>
      <c r="E23" s="9" t="s">
        <v>76</v>
      </c>
      <c r="F23" s="307">
        <v>10000</v>
      </c>
      <c r="G23" s="346">
        <f t="shared" si="2"/>
        <v>100</v>
      </c>
    </row>
    <row r="24" spans="1:7">
      <c r="A24" s="12">
        <v>4</v>
      </c>
      <c r="B24" s="302" t="s">
        <v>12</v>
      </c>
      <c r="C24" s="25"/>
      <c r="D24" s="296" t="s">
        <v>393</v>
      </c>
      <c r="E24" s="9" t="s">
        <v>76</v>
      </c>
      <c r="F24" s="307">
        <v>50000</v>
      </c>
      <c r="G24" s="346">
        <f t="shared" si="2"/>
        <v>500</v>
      </c>
    </row>
    <row r="25" spans="1:7">
      <c r="A25" s="12">
        <v>5</v>
      </c>
      <c r="B25" s="302" t="s">
        <v>13</v>
      </c>
      <c r="C25" s="12"/>
      <c r="D25" s="296" t="s">
        <v>393</v>
      </c>
      <c r="E25" s="9" t="s">
        <v>76</v>
      </c>
      <c r="F25" s="307">
        <v>23000</v>
      </c>
      <c r="G25" s="346">
        <f t="shared" si="2"/>
        <v>230</v>
      </c>
    </row>
    <row r="26" spans="1:7">
      <c r="A26" s="12">
        <v>6</v>
      </c>
      <c r="B26" s="302" t="s">
        <v>422</v>
      </c>
      <c r="C26" s="12"/>
      <c r="D26" s="296" t="s">
        <v>393</v>
      </c>
      <c r="E26" s="9" t="s">
        <v>76</v>
      </c>
      <c r="F26" s="307">
        <v>2562</v>
      </c>
      <c r="G26" s="346">
        <f t="shared" si="2"/>
        <v>25.62</v>
      </c>
    </row>
    <row r="27" spans="1:7">
      <c r="A27" s="12">
        <v>7</v>
      </c>
      <c r="B27" s="302" t="s">
        <v>19</v>
      </c>
      <c r="C27" s="14"/>
      <c r="D27" s="296" t="s">
        <v>393</v>
      </c>
      <c r="E27" s="9" t="s">
        <v>76</v>
      </c>
      <c r="F27" s="307">
        <v>7575</v>
      </c>
      <c r="G27" s="346">
        <f t="shared" si="2"/>
        <v>75.75</v>
      </c>
    </row>
    <row r="28" spans="1:7">
      <c r="A28" s="12">
        <v>8</v>
      </c>
      <c r="B28" s="302" t="s">
        <v>19</v>
      </c>
      <c r="C28" s="14"/>
      <c r="D28" s="296" t="s">
        <v>393</v>
      </c>
      <c r="E28" s="9" t="s">
        <v>76</v>
      </c>
      <c r="F28" s="307">
        <v>2625</v>
      </c>
      <c r="G28" s="346">
        <f t="shared" si="2"/>
        <v>26.25</v>
      </c>
    </row>
    <row r="29" spans="1:7">
      <c r="A29" s="12">
        <v>9</v>
      </c>
      <c r="B29" s="302" t="s">
        <v>18</v>
      </c>
      <c r="C29" s="14"/>
      <c r="D29" s="296" t="s">
        <v>393</v>
      </c>
      <c r="E29" s="9" t="s">
        <v>76</v>
      </c>
      <c r="F29" s="307">
        <v>1800</v>
      </c>
      <c r="G29" s="346">
        <f t="shared" si="2"/>
        <v>18</v>
      </c>
    </row>
    <row r="30" spans="1:7">
      <c r="A30" s="12">
        <v>10</v>
      </c>
      <c r="B30" s="302" t="s">
        <v>185</v>
      </c>
      <c r="C30" s="14"/>
      <c r="D30" s="296" t="s">
        <v>393</v>
      </c>
      <c r="E30" s="9" t="s">
        <v>76</v>
      </c>
      <c r="F30" s="307">
        <v>2975</v>
      </c>
      <c r="G30" s="346">
        <f t="shared" si="2"/>
        <v>29.75</v>
      </c>
    </row>
    <row r="31" spans="1:7">
      <c r="A31" s="12">
        <v>11</v>
      </c>
      <c r="B31" s="302" t="s">
        <v>174</v>
      </c>
      <c r="C31" s="14"/>
      <c r="D31" s="296" t="s">
        <v>393</v>
      </c>
      <c r="E31" s="9" t="s">
        <v>76</v>
      </c>
      <c r="F31" s="307">
        <v>4000</v>
      </c>
      <c r="G31" s="346">
        <f t="shared" si="2"/>
        <v>40</v>
      </c>
    </row>
    <row r="32" spans="1:7">
      <c r="A32" s="12">
        <v>12</v>
      </c>
      <c r="B32" s="302" t="s">
        <v>63</v>
      </c>
      <c r="C32" s="14"/>
      <c r="D32" s="296" t="s">
        <v>393</v>
      </c>
      <c r="E32" s="9" t="s">
        <v>76</v>
      </c>
      <c r="F32" s="307">
        <v>2400</v>
      </c>
      <c r="G32" s="346">
        <f t="shared" si="2"/>
        <v>24</v>
      </c>
    </row>
    <row r="33" spans="1:7">
      <c r="A33" s="12">
        <v>13</v>
      </c>
      <c r="B33" s="302" t="s">
        <v>13</v>
      </c>
      <c r="C33" s="2"/>
      <c r="D33" s="296" t="s">
        <v>393</v>
      </c>
      <c r="E33" s="9" t="s">
        <v>76</v>
      </c>
      <c r="F33" s="307">
        <v>21000</v>
      </c>
      <c r="G33" s="346">
        <f t="shared" si="2"/>
        <v>210</v>
      </c>
    </row>
    <row r="34" spans="1:7">
      <c r="A34" s="12">
        <v>14</v>
      </c>
      <c r="B34" s="302" t="s">
        <v>22</v>
      </c>
      <c r="C34" s="2"/>
      <c r="D34" s="296" t="s">
        <v>393</v>
      </c>
      <c r="E34" s="9" t="s">
        <v>76</v>
      </c>
      <c r="F34" s="307">
        <v>15000</v>
      </c>
      <c r="G34" s="346">
        <f t="shared" si="2"/>
        <v>150</v>
      </c>
    </row>
    <row r="35" spans="1:7">
      <c r="A35" s="12">
        <v>15</v>
      </c>
      <c r="B35" s="302" t="s">
        <v>63</v>
      </c>
      <c r="C35" s="2"/>
      <c r="D35" s="296" t="s">
        <v>393</v>
      </c>
      <c r="E35" s="9" t="s">
        <v>76</v>
      </c>
      <c r="F35" s="307">
        <v>2300</v>
      </c>
      <c r="G35" s="346">
        <f t="shared" si="2"/>
        <v>23</v>
      </c>
    </row>
    <row r="36" spans="1:7">
      <c r="A36" s="12">
        <v>16</v>
      </c>
      <c r="B36" s="302" t="s">
        <v>185</v>
      </c>
      <c r="C36" s="2"/>
      <c r="D36" s="296" t="s">
        <v>393</v>
      </c>
      <c r="E36" s="9" t="s">
        <v>76</v>
      </c>
      <c r="F36" s="307">
        <v>1400</v>
      </c>
      <c r="G36" s="346">
        <f t="shared" si="2"/>
        <v>14</v>
      </c>
    </row>
    <row r="37" spans="1:7">
      <c r="A37" s="12">
        <v>17</v>
      </c>
      <c r="B37" s="302" t="s">
        <v>18</v>
      </c>
      <c r="C37" s="2"/>
      <c r="D37" s="296" t="s">
        <v>393</v>
      </c>
      <c r="E37" s="9" t="s">
        <v>76</v>
      </c>
      <c r="F37" s="307">
        <v>3000</v>
      </c>
      <c r="G37" s="346">
        <f t="shared" si="2"/>
        <v>30</v>
      </c>
    </row>
    <row r="38" spans="1:7">
      <c r="A38" s="12">
        <v>18</v>
      </c>
      <c r="B38" s="302" t="s">
        <v>63</v>
      </c>
      <c r="C38" s="2"/>
      <c r="D38" s="296" t="s">
        <v>393</v>
      </c>
      <c r="E38" s="9" t="s">
        <v>76</v>
      </c>
      <c r="F38" s="307">
        <v>1200</v>
      </c>
      <c r="G38" s="346">
        <f t="shared" si="2"/>
        <v>12</v>
      </c>
    </row>
    <row r="39" spans="1:7">
      <c r="A39" s="12">
        <v>19</v>
      </c>
      <c r="B39" s="302" t="s">
        <v>174</v>
      </c>
      <c r="C39" s="2"/>
      <c r="D39" s="296" t="s">
        <v>393</v>
      </c>
      <c r="E39" s="9" t="s">
        <v>76</v>
      </c>
      <c r="F39" s="307">
        <v>4200</v>
      </c>
      <c r="G39" s="346">
        <f t="shared" si="2"/>
        <v>42</v>
      </c>
    </row>
    <row r="40" spans="1:7">
      <c r="A40" s="12">
        <v>20</v>
      </c>
      <c r="B40" s="302" t="s">
        <v>422</v>
      </c>
      <c r="C40" s="2"/>
      <c r="D40" s="296" t="s">
        <v>393</v>
      </c>
      <c r="E40" s="9" t="s">
        <v>76</v>
      </c>
      <c r="F40" s="307">
        <v>1800</v>
      </c>
      <c r="G40" s="346">
        <f t="shared" si="2"/>
        <v>18</v>
      </c>
    </row>
    <row r="41" spans="1:7">
      <c r="A41" s="12">
        <v>21</v>
      </c>
      <c r="B41" s="302" t="s">
        <v>19</v>
      </c>
      <c r="C41" s="2"/>
      <c r="D41" s="296" t="s">
        <v>393</v>
      </c>
      <c r="E41" s="9" t="s">
        <v>76</v>
      </c>
      <c r="F41" s="307">
        <v>3125</v>
      </c>
      <c r="G41" s="346">
        <f t="shared" si="2"/>
        <v>31.25</v>
      </c>
    </row>
    <row r="42" spans="1:7">
      <c r="A42" s="12">
        <v>22</v>
      </c>
      <c r="B42" s="302" t="s">
        <v>19</v>
      </c>
      <c r="C42" s="2"/>
      <c r="D42" s="296" t="s">
        <v>393</v>
      </c>
      <c r="E42" s="9" t="s">
        <v>76</v>
      </c>
      <c r="F42" s="307">
        <v>7862</v>
      </c>
      <c r="G42" s="346">
        <f t="shared" si="2"/>
        <v>78.62</v>
      </c>
    </row>
    <row r="43" spans="1:7">
      <c r="A43" s="12">
        <v>23</v>
      </c>
      <c r="B43" s="302" t="s">
        <v>60</v>
      </c>
      <c r="C43" s="2"/>
      <c r="D43" s="296" t="s">
        <v>393</v>
      </c>
      <c r="E43" s="9" t="s">
        <v>76</v>
      </c>
      <c r="F43" s="307">
        <v>1850</v>
      </c>
      <c r="G43" s="346">
        <f t="shared" si="2"/>
        <v>18.5</v>
      </c>
    </row>
    <row r="44" spans="1:7">
      <c r="A44" s="12">
        <v>24</v>
      </c>
      <c r="B44" s="302" t="s">
        <v>24</v>
      </c>
      <c r="C44" s="2"/>
      <c r="D44" s="296" t="s">
        <v>393</v>
      </c>
      <c r="E44" s="9" t="s">
        <v>76</v>
      </c>
      <c r="F44" s="307">
        <v>15000</v>
      </c>
      <c r="G44" s="346">
        <f t="shared" si="2"/>
        <v>150</v>
      </c>
    </row>
    <row r="45" spans="1:7">
      <c r="A45" s="12">
        <v>25</v>
      </c>
      <c r="B45" s="302" t="s">
        <v>12</v>
      </c>
      <c r="C45" s="2"/>
      <c r="D45" s="296" t="s">
        <v>393</v>
      </c>
      <c r="E45" s="9" t="s">
        <v>76</v>
      </c>
      <c r="F45" s="307">
        <v>40000</v>
      </c>
      <c r="G45" s="346">
        <f t="shared" si="2"/>
        <v>400</v>
      </c>
    </row>
    <row r="46" spans="1:7">
      <c r="A46" s="12">
        <v>26</v>
      </c>
      <c r="B46" s="302" t="s">
        <v>171</v>
      </c>
      <c r="C46" s="2"/>
      <c r="D46" s="296" t="s">
        <v>393</v>
      </c>
      <c r="E46" s="9" t="s">
        <v>76</v>
      </c>
      <c r="F46" s="307">
        <v>50000</v>
      </c>
      <c r="G46" s="346">
        <f t="shared" si="2"/>
        <v>500</v>
      </c>
    </row>
    <row r="47" spans="1:7">
      <c r="A47" s="12">
        <v>27</v>
      </c>
      <c r="B47" s="302" t="s">
        <v>468</v>
      </c>
      <c r="C47" s="2"/>
      <c r="D47" s="296" t="s">
        <v>393</v>
      </c>
      <c r="E47" s="9" t="s">
        <v>76</v>
      </c>
      <c r="F47" s="307">
        <v>22400</v>
      </c>
      <c r="G47" s="346">
        <f t="shared" si="2"/>
        <v>224</v>
      </c>
    </row>
    <row r="48" spans="1:7">
      <c r="A48" s="12">
        <v>28</v>
      </c>
      <c r="B48" s="302" t="s">
        <v>469</v>
      </c>
      <c r="C48" s="2"/>
      <c r="D48" s="296" t="s">
        <v>393</v>
      </c>
      <c r="E48" s="9" t="s">
        <v>76</v>
      </c>
      <c r="F48" s="307">
        <v>31460</v>
      </c>
      <c r="G48" s="346">
        <f t="shared" si="2"/>
        <v>314.60000000000002</v>
      </c>
    </row>
    <row r="49" spans="1:7">
      <c r="A49" s="12">
        <v>29</v>
      </c>
      <c r="B49" s="302" t="s">
        <v>185</v>
      </c>
      <c r="C49" s="2"/>
      <c r="D49" s="296" t="s">
        <v>393</v>
      </c>
      <c r="E49" s="9" t="s">
        <v>76</v>
      </c>
      <c r="F49" s="307">
        <v>3500</v>
      </c>
      <c r="G49" s="346">
        <f t="shared" si="2"/>
        <v>35</v>
      </c>
    </row>
    <row r="50" spans="1:7">
      <c r="A50" s="12">
        <v>30</v>
      </c>
      <c r="B50" s="302" t="s">
        <v>60</v>
      </c>
      <c r="C50" s="2"/>
      <c r="D50" s="296" t="s">
        <v>393</v>
      </c>
      <c r="E50" s="9" t="s">
        <v>76</v>
      </c>
      <c r="F50" s="307">
        <v>1850</v>
      </c>
      <c r="G50" s="346">
        <f t="shared" si="2"/>
        <v>18.5</v>
      </c>
    </row>
    <row r="51" spans="1:7">
      <c r="A51" s="12">
        <v>31</v>
      </c>
      <c r="B51" s="302" t="s">
        <v>19</v>
      </c>
      <c r="C51" s="2"/>
      <c r="D51" s="296" t="s">
        <v>393</v>
      </c>
      <c r="E51" s="9" t="s">
        <v>76</v>
      </c>
      <c r="F51" s="307">
        <v>6762</v>
      </c>
      <c r="G51" s="346">
        <f t="shared" si="2"/>
        <v>67.62</v>
      </c>
    </row>
    <row r="52" spans="1:7">
      <c r="A52" s="12">
        <v>32</v>
      </c>
      <c r="B52" s="302" t="s">
        <v>18</v>
      </c>
      <c r="C52" s="2"/>
      <c r="D52" s="296" t="s">
        <v>393</v>
      </c>
      <c r="E52" s="9" t="s">
        <v>76</v>
      </c>
      <c r="F52" s="307">
        <v>3500</v>
      </c>
      <c r="G52" s="346">
        <f t="shared" si="2"/>
        <v>35</v>
      </c>
    </row>
    <row r="53" spans="1:7">
      <c r="A53" s="12">
        <v>33</v>
      </c>
      <c r="B53" s="302" t="s">
        <v>174</v>
      </c>
      <c r="C53" s="2"/>
      <c r="D53" s="296" t="s">
        <v>393</v>
      </c>
      <c r="E53" s="9" t="s">
        <v>76</v>
      </c>
      <c r="F53" s="307">
        <v>1500</v>
      </c>
      <c r="G53" s="346">
        <f t="shared" si="2"/>
        <v>15</v>
      </c>
    </row>
    <row r="54" spans="1:7">
      <c r="A54" s="12">
        <v>34</v>
      </c>
      <c r="B54" s="302" t="s">
        <v>19</v>
      </c>
      <c r="C54" s="2"/>
      <c r="D54" s="296" t="s">
        <v>393</v>
      </c>
      <c r="E54" s="9" t="s">
        <v>76</v>
      </c>
      <c r="F54" s="307">
        <v>6000</v>
      </c>
      <c r="G54" s="346">
        <f t="shared" si="2"/>
        <v>60</v>
      </c>
    </row>
    <row r="55" spans="1:7">
      <c r="A55" s="12">
        <v>35</v>
      </c>
      <c r="B55" s="302" t="s">
        <v>63</v>
      </c>
      <c r="C55" s="2"/>
      <c r="D55" s="296" t="s">
        <v>393</v>
      </c>
      <c r="E55" s="9" t="s">
        <v>76</v>
      </c>
      <c r="F55" s="307">
        <v>1500</v>
      </c>
      <c r="G55" s="346">
        <f t="shared" si="2"/>
        <v>15</v>
      </c>
    </row>
    <row r="56" spans="1:7">
      <c r="A56" s="12">
        <v>36</v>
      </c>
      <c r="B56" s="302" t="s">
        <v>451</v>
      </c>
      <c r="C56" s="2"/>
      <c r="D56" s="296" t="s">
        <v>393</v>
      </c>
      <c r="E56" s="9" t="s">
        <v>76</v>
      </c>
      <c r="F56" s="307">
        <v>15000</v>
      </c>
      <c r="G56" s="346">
        <f t="shared" si="2"/>
        <v>150</v>
      </c>
    </row>
    <row r="57" spans="1:7">
      <c r="A57" s="12">
        <v>37</v>
      </c>
      <c r="B57" s="302" t="s">
        <v>452</v>
      </c>
      <c r="C57" s="2"/>
      <c r="D57" s="296" t="s">
        <v>393</v>
      </c>
      <c r="E57" s="9" t="s">
        <v>76</v>
      </c>
      <c r="F57" s="307">
        <v>20000</v>
      </c>
      <c r="G57" s="346">
        <f t="shared" si="2"/>
        <v>200</v>
      </c>
    </row>
    <row r="58" spans="1:7">
      <c r="A58" s="12">
        <v>38</v>
      </c>
      <c r="B58" s="302" t="s">
        <v>12</v>
      </c>
      <c r="C58" s="2"/>
      <c r="D58" s="296" t="s">
        <v>393</v>
      </c>
      <c r="E58" s="9" t="s">
        <v>76</v>
      </c>
      <c r="F58" s="307">
        <v>50000</v>
      </c>
      <c r="G58" s="346">
        <f t="shared" si="2"/>
        <v>500</v>
      </c>
    </row>
    <row r="59" spans="1:7">
      <c r="A59" s="12">
        <v>39</v>
      </c>
      <c r="B59" s="302" t="s">
        <v>24</v>
      </c>
      <c r="C59" s="2"/>
      <c r="D59" s="296" t="s">
        <v>393</v>
      </c>
      <c r="E59" s="9" t="s">
        <v>76</v>
      </c>
      <c r="F59" s="307">
        <v>10000</v>
      </c>
      <c r="G59" s="346">
        <f t="shared" si="2"/>
        <v>100</v>
      </c>
    </row>
    <row r="60" spans="1:7">
      <c r="A60" s="12">
        <v>40</v>
      </c>
      <c r="B60" s="302" t="s">
        <v>171</v>
      </c>
      <c r="C60" s="2"/>
      <c r="D60" s="296" t="s">
        <v>393</v>
      </c>
      <c r="E60" s="9" t="s">
        <v>76</v>
      </c>
      <c r="F60" s="307">
        <v>25000</v>
      </c>
      <c r="G60" s="346">
        <f t="shared" si="2"/>
        <v>250</v>
      </c>
    </row>
    <row r="61" spans="1:7">
      <c r="A61" s="12">
        <v>41</v>
      </c>
      <c r="B61" s="302" t="s">
        <v>470</v>
      </c>
      <c r="C61" s="2"/>
      <c r="D61" s="296" t="s">
        <v>393</v>
      </c>
      <c r="E61" s="9" t="s">
        <v>76</v>
      </c>
      <c r="F61" s="307">
        <v>7637</v>
      </c>
      <c r="G61" s="346">
        <f t="shared" si="2"/>
        <v>76.37</v>
      </c>
    </row>
    <row r="62" spans="1:7">
      <c r="A62" s="12">
        <v>42</v>
      </c>
      <c r="B62" s="302" t="s">
        <v>24</v>
      </c>
      <c r="C62" s="2"/>
      <c r="D62" s="296" t="s">
        <v>393</v>
      </c>
      <c r="E62" s="9" t="s">
        <v>76</v>
      </c>
      <c r="F62" s="307">
        <v>15000</v>
      </c>
      <c r="G62" s="346">
        <f t="shared" si="2"/>
        <v>150</v>
      </c>
    </row>
    <row r="63" spans="1:7">
      <c r="A63" s="12">
        <v>43</v>
      </c>
      <c r="B63" s="302" t="s">
        <v>452</v>
      </c>
      <c r="C63" s="2"/>
      <c r="D63" s="296" t="s">
        <v>393</v>
      </c>
      <c r="E63" s="9" t="s">
        <v>76</v>
      </c>
      <c r="F63" s="307">
        <v>15000</v>
      </c>
      <c r="G63" s="346">
        <f t="shared" si="2"/>
        <v>150</v>
      </c>
    </row>
    <row r="64" spans="1:7">
      <c r="A64" s="12">
        <v>44</v>
      </c>
      <c r="B64" s="302" t="s">
        <v>451</v>
      </c>
      <c r="C64" s="2"/>
      <c r="D64" s="296" t="s">
        <v>393</v>
      </c>
      <c r="E64" s="9" t="s">
        <v>76</v>
      </c>
      <c r="F64" s="307">
        <v>5000</v>
      </c>
      <c r="G64" s="346">
        <f t="shared" si="2"/>
        <v>50</v>
      </c>
    </row>
    <row r="65" spans="1:10">
      <c r="A65" s="12">
        <v>45</v>
      </c>
      <c r="B65" s="302" t="s">
        <v>22</v>
      </c>
      <c r="C65" s="2"/>
      <c r="D65" s="296" t="s">
        <v>393</v>
      </c>
      <c r="E65" s="9" t="s">
        <v>76</v>
      </c>
      <c r="F65" s="307">
        <v>15000</v>
      </c>
      <c r="G65" s="346">
        <f t="shared" si="2"/>
        <v>150</v>
      </c>
    </row>
    <row r="66" spans="1:10">
      <c r="A66" s="12">
        <v>46</v>
      </c>
      <c r="B66" s="302" t="s">
        <v>171</v>
      </c>
      <c r="C66" s="2"/>
      <c r="D66" s="296" t="s">
        <v>393</v>
      </c>
      <c r="E66" s="9" t="s">
        <v>76</v>
      </c>
      <c r="F66" s="307">
        <v>50000</v>
      </c>
      <c r="G66" s="346">
        <f t="shared" si="2"/>
        <v>500</v>
      </c>
    </row>
    <row r="67" spans="1:10">
      <c r="A67" s="12">
        <v>47</v>
      </c>
      <c r="B67" s="302" t="s">
        <v>12</v>
      </c>
      <c r="C67" s="2"/>
      <c r="D67" s="296" t="s">
        <v>393</v>
      </c>
      <c r="E67" s="9" t="s">
        <v>76</v>
      </c>
      <c r="F67" s="307">
        <v>50000</v>
      </c>
      <c r="G67" s="346">
        <f t="shared" si="2"/>
        <v>500</v>
      </c>
    </row>
    <row r="68" spans="1:10">
      <c r="A68" s="12">
        <v>48</v>
      </c>
      <c r="B68" s="302" t="s">
        <v>19</v>
      </c>
      <c r="C68" s="2"/>
      <c r="D68" s="296" t="s">
        <v>393</v>
      </c>
      <c r="E68" s="9" t="s">
        <v>76</v>
      </c>
      <c r="F68" s="307">
        <v>7512</v>
      </c>
      <c r="G68" s="346">
        <f t="shared" si="2"/>
        <v>75.12</v>
      </c>
    </row>
    <row r="69" spans="1:10">
      <c r="A69" s="12">
        <v>49</v>
      </c>
      <c r="B69" s="302" t="s">
        <v>185</v>
      </c>
      <c r="C69" s="2"/>
      <c r="D69" s="296" t="s">
        <v>393</v>
      </c>
      <c r="E69" s="9" t="s">
        <v>76</v>
      </c>
      <c r="F69" s="307">
        <v>2500</v>
      </c>
      <c r="G69" s="346">
        <f t="shared" si="2"/>
        <v>25</v>
      </c>
    </row>
    <row r="70" spans="1:10">
      <c r="A70" s="12">
        <v>50</v>
      </c>
      <c r="B70" s="302" t="s">
        <v>174</v>
      </c>
      <c r="C70" s="2"/>
      <c r="D70" s="296" t="s">
        <v>393</v>
      </c>
      <c r="E70" s="9" t="s">
        <v>76</v>
      </c>
      <c r="F70" s="307">
        <v>3000</v>
      </c>
      <c r="G70" s="346">
        <f t="shared" si="2"/>
        <v>30</v>
      </c>
    </row>
    <row r="71" spans="1:10">
      <c r="A71" s="12">
        <v>51</v>
      </c>
      <c r="B71" s="302" t="s">
        <v>18</v>
      </c>
      <c r="C71" s="2"/>
      <c r="D71" s="296" t="s">
        <v>393</v>
      </c>
      <c r="E71" s="9" t="s">
        <v>76</v>
      </c>
      <c r="F71" s="307">
        <v>2000</v>
      </c>
      <c r="G71" s="346">
        <f t="shared" si="2"/>
        <v>20</v>
      </c>
    </row>
    <row r="72" spans="1:10">
      <c r="A72" s="12">
        <v>52</v>
      </c>
      <c r="B72" s="302" t="s">
        <v>63</v>
      </c>
      <c r="C72" s="2"/>
      <c r="D72" s="296" t="s">
        <v>393</v>
      </c>
      <c r="E72" s="9" t="s">
        <v>76</v>
      </c>
      <c r="F72" s="307">
        <v>3000</v>
      </c>
      <c r="G72" s="346">
        <f t="shared" si="2"/>
        <v>30</v>
      </c>
    </row>
    <row r="73" spans="1:10">
      <c r="A73" s="12">
        <v>53</v>
      </c>
      <c r="B73" s="302" t="s">
        <v>19</v>
      </c>
      <c r="C73" s="2"/>
      <c r="D73" s="296" t="s">
        <v>393</v>
      </c>
      <c r="E73" s="9" t="s">
        <v>76</v>
      </c>
      <c r="F73" s="307">
        <v>3500</v>
      </c>
      <c r="G73" s="346">
        <f t="shared" si="2"/>
        <v>35</v>
      </c>
    </row>
    <row r="74" spans="1:10">
      <c r="A74" s="12">
        <v>54</v>
      </c>
      <c r="B74" s="302" t="s">
        <v>422</v>
      </c>
      <c r="C74" s="2"/>
      <c r="D74" s="296" t="s">
        <v>393</v>
      </c>
      <c r="E74" s="9" t="s">
        <v>76</v>
      </c>
      <c r="F74" s="307">
        <v>3000</v>
      </c>
      <c r="G74" s="346">
        <f t="shared" si="2"/>
        <v>30</v>
      </c>
    </row>
    <row r="75" spans="1:10">
      <c r="A75" s="12">
        <v>55</v>
      </c>
      <c r="B75" s="302" t="s">
        <v>13</v>
      </c>
      <c r="C75" s="14"/>
      <c r="D75" s="296" t="s">
        <v>393</v>
      </c>
      <c r="E75" s="9" t="s">
        <v>76</v>
      </c>
      <c r="F75" s="307">
        <v>15000</v>
      </c>
      <c r="G75" s="346">
        <f t="shared" si="2"/>
        <v>150</v>
      </c>
    </row>
    <row r="76" spans="1:10">
      <c r="A76" s="12">
        <v>56</v>
      </c>
      <c r="B76" s="302" t="s">
        <v>63</v>
      </c>
      <c r="C76" s="14"/>
      <c r="D76" s="296" t="s">
        <v>393</v>
      </c>
      <c r="E76" s="9" t="s">
        <v>76</v>
      </c>
      <c r="F76" s="307">
        <v>3400</v>
      </c>
      <c r="G76" s="346">
        <f t="shared" si="2"/>
        <v>34</v>
      </c>
    </row>
    <row r="77" spans="1:10">
      <c r="A77" s="12">
        <v>57</v>
      </c>
      <c r="B77" s="302" t="s">
        <v>421</v>
      </c>
      <c r="C77" s="14"/>
      <c r="D77" s="296" t="s">
        <v>393</v>
      </c>
      <c r="E77" s="9" t="s">
        <v>76</v>
      </c>
      <c r="F77" s="307">
        <v>31460</v>
      </c>
      <c r="G77" s="346">
        <f t="shared" si="2"/>
        <v>314.60000000000002</v>
      </c>
      <c r="J77" s="307"/>
    </row>
    <row r="78" spans="1:10" ht="15.75" thickBot="1">
      <c r="A78" s="17"/>
      <c r="B78" s="347" t="s">
        <v>371</v>
      </c>
      <c r="C78" s="18"/>
      <c r="D78" s="33"/>
      <c r="E78" s="34"/>
      <c r="F78" s="49">
        <f>SUM(F21:F77)</f>
        <v>805155</v>
      </c>
      <c r="G78" s="309">
        <f>SUM(G21:G77)</f>
        <v>8051.55</v>
      </c>
    </row>
    <row r="79" spans="1:10" ht="15.75" thickTop="1">
      <c r="A79" s="12"/>
      <c r="B79" s="348"/>
      <c r="C79" s="14"/>
      <c r="D79" s="15"/>
      <c r="E79" s="9"/>
      <c r="F79" s="11"/>
      <c r="G79" s="307"/>
    </row>
    <row r="80" spans="1:10">
      <c r="A80" s="37" t="s">
        <v>400</v>
      </c>
      <c r="B80" s="349"/>
      <c r="C80" s="14"/>
      <c r="D80" s="14"/>
      <c r="E80" s="14"/>
      <c r="F80" s="11"/>
      <c r="G80" s="307"/>
    </row>
    <row r="81" spans="1:7">
      <c r="A81" s="9" t="s">
        <v>332</v>
      </c>
      <c r="B81" s="348" t="s">
        <v>333</v>
      </c>
      <c r="C81" s="9" t="s">
        <v>334</v>
      </c>
      <c r="D81" s="9" t="s">
        <v>335</v>
      </c>
      <c r="E81" s="9" t="s">
        <v>336</v>
      </c>
      <c r="F81" s="11" t="s">
        <v>337</v>
      </c>
      <c r="G81" s="307" t="s">
        <v>10</v>
      </c>
    </row>
    <row r="82" spans="1:7">
      <c r="A82" s="9">
        <v>1</v>
      </c>
      <c r="B82" s="302" t="s">
        <v>152</v>
      </c>
      <c r="C82" s="9"/>
      <c r="D82" s="304">
        <v>0.1</v>
      </c>
      <c r="E82" s="12" t="s">
        <v>105</v>
      </c>
      <c r="F82" s="307">
        <v>45269</v>
      </c>
      <c r="G82" s="307">
        <f>F82*D82</f>
        <v>4526.9000000000005</v>
      </c>
    </row>
    <row r="83" spans="1:7">
      <c r="A83" s="9">
        <v>2</v>
      </c>
      <c r="B83" s="302" t="s">
        <v>455</v>
      </c>
      <c r="C83" s="9"/>
      <c r="D83" s="304">
        <v>0.1</v>
      </c>
      <c r="E83" s="12" t="s">
        <v>105</v>
      </c>
      <c r="F83" s="307">
        <v>10000</v>
      </c>
      <c r="G83" s="307">
        <f t="shared" ref="G83:G96" si="3">F83*D83</f>
        <v>1000</v>
      </c>
    </row>
    <row r="84" spans="1:7">
      <c r="A84" s="9">
        <v>3</v>
      </c>
      <c r="B84" s="302" t="s">
        <v>456</v>
      </c>
      <c r="C84" s="9"/>
      <c r="D84" s="304">
        <v>0.1</v>
      </c>
      <c r="E84" s="12" t="s">
        <v>105</v>
      </c>
      <c r="F84" s="307">
        <v>45269</v>
      </c>
      <c r="G84" s="307">
        <f t="shared" si="3"/>
        <v>4526.9000000000005</v>
      </c>
    </row>
    <row r="85" spans="1:7">
      <c r="A85" s="9">
        <v>4</v>
      </c>
      <c r="B85" s="302" t="s">
        <v>457</v>
      </c>
      <c r="C85" s="9"/>
      <c r="D85" s="304">
        <v>0.1</v>
      </c>
      <c r="E85" s="12" t="s">
        <v>105</v>
      </c>
      <c r="F85" s="307">
        <v>26407</v>
      </c>
      <c r="G85" s="350">
        <f t="shared" si="3"/>
        <v>2640.7000000000003</v>
      </c>
    </row>
    <row r="86" spans="1:7">
      <c r="A86" s="9">
        <v>5</v>
      </c>
      <c r="B86" s="302" t="s">
        <v>457</v>
      </c>
      <c r="C86" s="9"/>
      <c r="D86" s="304">
        <v>0.1</v>
      </c>
      <c r="E86" s="12" t="s">
        <v>105</v>
      </c>
      <c r="F86" s="307">
        <v>26407</v>
      </c>
      <c r="G86" s="307">
        <f t="shared" si="3"/>
        <v>2640.7000000000003</v>
      </c>
    </row>
    <row r="87" spans="1:7">
      <c r="A87" s="9">
        <v>6</v>
      </c>
      <c r="B87" s="302" t="s">
        <v>457</v>
      </c>
      <c r="C87" s="9"/>
      <c r="D87" s="304">
        <v>0.1</v>
      </c>
      <c r="E87" s="12" t="s">
        <v>105</v>
      </c>
      <c r="F87" s="307">
        <v>21500</v>
      </c>
      <c r="G87" s="307">
        <f t="shared" si="3"/>
        <v>2150</v>
      </c>
    </row>
    <row r="88" spans="1:7">
      <c r="A88" s="9">
        <v>7</v>
      </c>
      <c r="B88" s="302" t="s">
        <v>457</v>
      </c>
      <c r="C88" s="9"/>
      <c r="D88" s="304">
        <v>0.1</v>
      </c>
      <c r="E88" s="12" t="s">
        <v>105</v>
      </c>
      <c r="F88" s="307">
        <v>2000</v>
      </c>
      <c r="G88" s="307">
        <f t="shared" si="3"/>
        <v>200</v>
      </c>
    </row>
    <row r="89" spans="1:7">
      <c r="A89" s="9">
        <v>8</v>
      </c>
      <c r="B89" s="302" t="s">
        <v>457</v>
      </c>
      <c r="C89" s="9"/>
      <c r="D89" s="304">
        <v>0.1</v>
      </c>
      <c r="E89" s="12" t="s">
        <v>105</v>
      </c>
      <c r="F89" s="307">
        <v>6279.67</v>
      </c>
      <c r="G89" s="307">
        <f t="shared" si="3"/>
        <v>627.9670000000001</v>
      </c>
    </row>
    <row r="90" spans="1:7">
      <c r="A90" s="9">
        <v>9</v>
      </c>
      <c r="B90" s="302" t="s">
        <v>457</v>
      </c>
      <c r="C90" s="9"/>
      <c r="D90" s="304">
        <v>0.1</v>
      </c>
      <c r="E90" s="12" t="s">
        <v>105</v>
      </c>
      <c r="F90" s="307">
        <v>4011</v>
      </c>
      <c r="G90" s="307">
        <f t="shared" si="3"/>
        <v>401.1</v>
      </c>
    </row>
    <row r="91" spans="1:7">
      <c r="A91" s="9">
        <v>10</v>
      </c>
      <c r="B91" s="302" t="s">
        <v>457</v>
      </c>
      <c r="C91" s="9"/>
      <c r="D91" s="304">
        <v>0.1</v>
      </c>
      <c r="E91" s="12" t="s">
        <v>105</v>
      </c>
      <c r="F91" s="307">
        <v>6000</v>
      </c>
      <c r="G91" s="307">
        <f t="shared" si="3"/>
        <v>600</v>
      </c>
    </row>
    <row r="92" spans="1:7">
      <c r="A92" s="9">
        <v>11</v>
      </c>
      <c r="B92" s="302" t="s">
        <v>457</v>
      </c>
      <c r="C92" s="9"/>
      <c r="D92" s="304">
        <v>0.1</v>
      </c>
      <c r="E92" s="12" t="s">
        <v>105</v>
      </c>
      <c r="F92" s="307">
        <v>38750</v>
      </c>
      <c r="G92" s="307">
        <f t="shared" si="3"/>
        <v>3875</v>
      </c>
    </row>
    <row r="93" spans="1:7">
      <c r="A93" s="9">
        <v>12</v>
      </c>
      <c r="B93" s="302" t="s">
        <v>457</v>
      </c>
      <c r="C93" s="9"/>
      <c r="D93" s="304">
        <v>0.1</v>
      </c>
      <c r="E93" s="12" t="s">
        <v>105</v>
      </c>
      <c r="F93" s="307">
        <v>33984.15</v>
      </c>
      <c r="G93" s="307">
        <f t="shared" si="3"/>
        <v>3398.4150000000004</v>
      </c>
    </row>
    <row r="94" spans="1:7">
      <c r="A94" s="9">
        <v>13</v>
      </c>
      <c r="B94" s="302" t="s">
        <v>458</v>
      </c>
      <c r="C94" s="9"/>
      <c r="D94" s="304">
        <v>0.1</v>
      </c>
      <c r="E94" s="12" t="s">
        <v>105</v>
      </c>
      <c r="F94" s="307">
        <v>34016.32</v>
      </c>
      <c r="G94" s="307">
        <f t="shared" si="3"/>
        <v>3401.6320000000001</v>
      </c>
    </row>
    <row r="95" spans="1:7">
      <c r="A95" s="9">
        <v>14</v>
      </c>
      <c r="B95" s="302" t="s">
        <v>458</v>
      </c>
      <c r="C95" s="9"/>
      <c r="D95" s="304">
        <v>0.1</v>
      </c>
      <c r="E95" s="12" t="s">
        <v>105</v>
      </c>
      <c r="F95" s="307">
        <v>45481.53</v>
      </c>
      <c r="G95" s="307">
        <f t="shared" si="3"/>
        <v>4548.1530000000002</v>
      </c>
    </row>
    <row r="96" spans="1:7">
      <c r="A96" s="9">
        <v>15</v>
      </c>
      <c r="B96" s="302" t="s">
        <v>458</v>
      </c>
      <c r="C96" s="9"/>
      <c r="D96" s="304">
        <v>0.1</v>
      </c>
      <c r="E96" s="12" t="s">
        <v>105</v>
      </c>
      <c r="F96" s="307">
        <v>650</v>
      </c>
      <c r="G96" s="307">
        <f t="shared" si="3"/>
        <v>65</v>
      </c>
    </row>
    <row r="97" spans="1:7" ht="15.75" thickBot="1">
      <c r="A97" s="17"/>
      <c r="B97" s="347" t="s">
        <v>371</v>
      </c>
      <c r="C97" s="18"/>
      <c r="D97" s="18"/>
      <c r="E97" s="18"/>
      <c r="F97" s="309">
        <f>SUM(F82:F90)</f>
        <v>187142.67</v>
      </c>
      <c r="G97" s="309">
        <f>SUM(G82:G96)</f>
        <v>34602.467000000004</v>
      </c>
    </row>
    <row r="98" spans="1:7" ht="15.75" thickTop="1">
      <c r="A98" s="12"/>
      <c r="B98" s="348"/>
      <c r="C98" s="14"/>
      <c r="D98" s="14"/>
      <c r="E98" s="14"/>
      <c r="F98" s="307"/>
      <c r="G98" s="307"/>
    </row>
    <row r="99" spans="1:7">
      <c r="A99" s="12"/>
      <c r="B99" s="348"/>
      <c r="C99" s="14"/>
      <c r="D99" s="14"/>
      <c r="E99" s="14"/>
      <c r="F99" s="307"/>
      <c r="G99" s="307"/>
    </row>
    <row r="100" spans="1:7">
      <c r="A100" s="37" t="s">
        <v>471</v>
      </c>
      <c r="B100" s="37"/>
      <c r="C100" s="37"/>
      <c r="D100" s="14"/>
      <c r="E100" s="14"/>
      <c r="F100" s="307"/>
      <c r="G100" s="307"/>
    </row>
    <row r="101" spans="1:7">
      <c r="A101" s="9" t="s">
        <v>332</v>
      </c>
      <c r="B101" s="9" t="s">
        <v>333</v>
      </c>
      <c r="C101" s="9" t="s">
        <v>334</v>
      </c>
      <c r="D101" s="9" t="s">
        <v>335</v>
      </c>
      <c r="E101" s="9" t="s">
        <v>336</v>
      </c>
      <c r="F101" s="11" t="s">
        <v>337</v>
      </c>
      <c r="G101" s="11" t="s">
        <v>10</v>
      </c>
    </row>
    <row r="102" spans="1:7">
      <c r="A102" s="9">
        <v>1</v>
      </c>
      <c r="B102" s="302" t="s">
        <v>459</v>
      </c>
      <c r="C102" s="9"/>
      <c r="D102" s="304">
        <v>0.05</v>
      </c>
      <c r="E102" s="39" t="s">
        <v>223</v>
      </c>
      <c r="F102" s="307">
        <v>2000</v>
      </c>
      <c r="G102" s="11">
        <f>F102*D102</f>
        <v>100</v>
      </c>
    </row>
    <row r="103" spans="1:7">
      <c r="A103" s="9">
        <v>2</v>
      </c>
      <c r="B103" s="302" t="s">
        <v>460</v>
      </c>
      <c r="C103" s="9"/>
      <c r="D103" s="304">
        <v>0.05</v>
      </c>
      <c r="E103" s="39" t="s">
        <v>223</v>
      </c>
      <c r="F103" s="307">
        <v>10000</v>
      </c>
      <c r="G103" s="11">
        <f t="shared" ref="G103:G109" si="4">F103*D103</f>
        <v>500</v>
      </c>
    </row>
    <row r="104" spans="1:7">
      <c r="A104" s="9">
        <v>3</v>
      </c>
      <c r="B104" s="302" t="s">
        <v>461</v>
      </c>
      <c r="C104" s="9"/>
      <c r="D104" s="304">
        <v>0.05</v>
      </c>
      <c r="E104" s="39" t="s">
        <v>223</v>
      </c>
      <c r="F104" s="307">
        <v>5280</v>
      </c>
      <c r="G104" s="11">
        <f t="shared" si="4"/>
        <v>264</v>
      </c>
    </row>
    <row r="105" spans="1:7">
      <c r="A105" s="9">
        <v>4</v>
      </c>
      <c r="B105" s="302" t="s">
        <v>462</v>
      </c>
      <c r="C105" s="9"/>
      <c r="D105" s="304">
        <v>0.05</v>
      </c>
      <c r="E105" s="39" t="s">
        <v>223</v>
      </c>
      <c r="F105" s="307">
        <v>4000</v>
      </c>
      <c r="G105" s="11">
        <f t="shared" si="4"/>
        <v>200</v>
      </c>
    </row>
    <row r="106" spans="1:7">
      <c r="A106" s="9">
        <v>5</v>
      </c>
      <c r="B106" s="302" t="s">
        <v>281</v>
      </c>
      <c r="C106" s="9"/>
      <c r="D106" s="304">
        <v>0.05</v>
      </c>
      <c r="E106" s="39" t="s">
        <v>223</v>
      </c>
      <c r="F106" s="307">
        <v>2400</v>
      </c>
      <c r="G106" s="11">
        <f t="shared" si="4"/>
        <v>120</v>
      </c>
    </row>
    <row r="107" spans="1:7">
      <c r="A107" s="9">
        <v>6</v>
      </c>
      <c r="B107" s="302" t="s">
        <v>463</v>
      </c>
      <c r="C107" s="9"/>
      <c r="D107" s="304">
        <v>0.05</v>
      </c>
      <c r="E107" s="39" t="s">
        <v>223</v>
      </c>
      <c r="F107" s="307">
        <v>2400</v>
      </c>
      <c r="G107" s="11">
        <f t="shared" si="4"/>
        <v>120</v>
      </c>
    </row>
    <row r="108" spans="1:7">
      <c r="A108" s="9">
        <v>7</v>
      </c>
      <c r="B108" s="302" t="s">
        <v>464</v>
      </c>
      <c r="C108" s="9"/>
      <c r="D108" s="304">
        <v>0.05</v>
      </c>
      <c r="E108" s="39" t="s">
        <v>223</v>
      </c>
      <c r="F108" s="307">
        <v>1920</v>
      </c>
      <c r="G108" s="11">
        <f t="shared" si="4"/>
        <v>96</v>
      </c>
    </row>
    <row r="109" spans="1:7">
      <c r="A109" s="9">
        <v>8</v>
      </c>
      <c r="B109" s="302" t="s">
        <v>465</v>
      </c>
      <c r="C109" s="14"/>
      <c r="D109" s="304">
        <v>0.05</v>
      </c>
      <c r="E109" s="39" t="s">
        <v>223</v>
      </c>
      <c r="F109" s="307">
        <v>26590</v>
      </c>
      <c r="G109" s="11">
        <f t="shared" si="4"/>
        <v>1329.5</v>
      </c>
    </row>
    <row r="110" spans="1:7" ht="15.75" thickBot="1">
      <c r="A110" s="17"/>
      <c r="B110" s="18" t="s">
        <v>343</v>
      </c>
      <c r="C110" s="18"/>
      <c r="D110" s="18"/>
      <c r="E110" s="18"/>
      <c r="F110" s="49">
        <f>SUM(F102:F109)</f>
        <v>54590</v>
      </c>
      <c r="G110" s="352">
        <f>SUM(G102:G109)</f>
        <v>2729.5</v>
      </c>
    </row>
    <row r="111" spans="1:7" ht="16.5" thickTop="1" thickBot="1">
      <c r="A111" s="39"/>
      <c r="B111" s="46" t="s">
        <v>329</v>
      </c>
      <c r="C111" s="46"/>
      <c r="D111" s="46"/>
      <c r="E111" s="46"/>
      <c r="F111" s="47">
        <f>F110+F97+F78+F17</f>
        <v>2648937.67</v>
      </c>
      <c r="G111" s="47">
        <f>G110+G97+G78+G17</f>
        <v>77424.517000000007</v>
      </c>
    </row>
    <row r="112" spans="1:7" ht="15.75" thickTop="1"/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A047-0A16-461C-B729-1A44471B2547}">
  <dimension ref="A1:I150"/>
  <sheetViews>
    <sheetView zoomScaleNormal="100" workbookViewId="0">
      <selection activeCell="A113" sqref="A113:F119"/>
    </sheetView>
  </sheetViews>
  <sheetFormatPr defaultColWidth="9" defaultRowHeight="12.75"/>
  <cols>
    <col min="1" max="1" width="6" style="110" customWidth="1"/>
    <col min="2" max="2" width="38.28515625" style="110" customWidth="1"/>
    <col min="3" max="4" width="9" style="110"/>
    <col min="5" max="5" width="10" style="465" customWidth="1"/>
    <col min="6" max="6" width="11.5703125" style="465" customWidth="1"/>
    <col min="7" max="16384" width="9" style="110"/>
  </cols>
  <sheetData>
    <row r="1" spans="1:6" s="439" customFormat="1">
      <c r="A1" s="438" t="s">
        <v>479</v>
      </c>
      <c r="C1" s="359"/>
      <c r="D1" s="359"/>
      <c r="E1" s="440"/>
      <c r="F1" s="440"/>
    </row>
    <row r="2" spans="1:6" s="439" customFormat="1">
      <c r="A2" s="438" t="s">
        <v>547</v>
      </c>
      <c r="C2" s="359"/>
      <c r="D2" s="359"/>
      <c r="E2" s="441"/>
      <c r="F2" s="441"/>
    </row>
    <row r="3" spans="1:6" s="439" customFormat="1">
      <c r="A3" s="359" t="s">
        <v>548</v>
      </c>
      <c r="C3" s="359"/>
      <c r="D3" s="359"/>
      <c r="E3" s="440"/>
      <c r="F3" s="440"/>
    </row>
    <row r="4" spans="1:6">
      <c r="A4" s="442"/>
      <c r="B4" s="442"/>
      <c r="C4" s="442"/>
      <c r="D4" s="442"/>
      <c r="E4" s="403"/>
      <c r="F4" s="403"/>
    </row>
    <row r="5" spans="1:6">
      <c r="A5" s="437" t="s">
        <v>332</v>
      </c>
      <c r="B5" s="437" t="s">
        <v>333</v>
      </c>
      <c r="C5" s="437" t="s">
        <v>8</v>
      </c>
      <c r="D5" s="437" t="s">
        <v>336</v>
      </c>
      <c r="E5" s="28" t="s">
        <v>337</v>
      </c>
      <c r="F5" s="28" t="s">
        <v>10</v>
      </c>
    </row>
    <row r="6" spans="1:6">
      <c r="A6" s="437">
        <v>1</v>
      </c>
      <c r="B6" s="369" t="s">
        <v>55</v>
      </c>
      <c r="C6" s="443" t="s">
        <v>386</v>
      </c>
      <c r="D6" s="437" t="s">
        <v>76</v>
      </c>
      <c r="E6" s="408">
        <v>2080</v>
      </c>
      <c r="F6" s="28">
        <f>E6*C6</f>
        <v>41.6</v>
      </c>
    </row>
    <row r="7" spans="1:6">
      <c r="A7" s="444">
        <v>2</v>
      </c>
      <c r="B7" s="369" t="s">
        <v>55</v>
      </c>
      <c r="C7" s="443" t="s">
        <v>386</v>
      </c>
      <c r="D7" s="437" t="s">
        <v>76</v>
      </c>
      <c r="E7" s="408">
        <v>8320</v>
      </c>
      <c r="F7" s="28">
        <f t="shared" ref="F7:F18" si="0">E7*C7</f>
        <v>166.4</v>
      </c>
    </row>
    <row r="8" spans="1:6">
      <c r="A8" s="437">
        <v>3</v>
      </c>
      <c r="B8" s="369" t="s">
        <v>55</v>
      </c>
      <c r="C8" s="443" t="s">
        <v>386</v>
      </c>
      <c r="D8" s="437" t="s">
        <v>76</v>
      </c>
      <c r="E8" s="408">
        <v>2080</v>
      </c>
      <c r="F8" s="28">
        <f t="shared" si="0"/>
        <v>41.6</v>
      </c>
    </row>
    <row r="9" spans="1:6">
      <c r="A9" s="444">
        <v>4</v>
      </c>
      <c r="B9" s="369" t="s">
        <v>55</v>
      </c>
      <c r="C9" s="443" t="s">
        <v>386</v>
      </c>
      <c r="D9" s="437" t="s">
        <v>76</v>
      </c>
      <c r="E9" s="408">
        <v>2080</v>
      </c>
      <c r="F9" s="28">
        <f t="shared" si="0"/>
        <v>41.6</v>
      </c>
    </row>
    <row r="10" spans="1:6">
      <c r="A10" s="437">
        <v>5</v>
      </c>
      <c r="B10" s="369" t="s">
        <v>549</v>
      </c>
      <c r="C10" s="443" t="s">
        <v>386</v>
      </c>
      <c r="D10" s="437" t="s">
        <v>76</v>
      </c>
      <c r="E10" s="408">
        <v>260</v>
      </c>
      <c r="F10" s="28">
        <f t="shared" si="0"/>
        <v>5.2</v>
      </c>
    </row>
    <row r="11" spans="1:6">
      <c r="A11" s="444">
        <v>6</v>
      </c>
      <c r="B11" s="369" t="s">
        <v>55</v>
      </c>
      <c r="C11" s="443" t="s">
        <v>386</v>
      </c>
      <c r="D11" s="437" t="s">
        <v>76</v>
      </c>
      <c r="E11" s="408">
        <v>500000</v>
      </c>
      <c r="F11" s="28">
        <f t="shared" si="0"/>
        <v>10000</v>
      </c>
    </row>
    <row r="12" spans="1:6">
      <c r="A12" s="437">
        <v>7</v>
      </c>
      <c r="B12" s="369" t="s">
        <v>55</v>
      </c>
      <c r="C12" s="443" t="s">
        <v>386</v>
      </c>
      <c r="D12" s="437" t="s">
        <v>76</v>
      </c>
      <c r="E12" s="408">
        <v>500000</v>
      </c>
      <c r="F12" s="28">
        <f t="shared" si="0"/>
        <v>10000</v>
      </c>
    </row>
    <row r="13" spans="1:6">
      <c r="A13" s="444">
        <v>8</v>
      </c>
      <c r="B13" s="369" t="s">
        <v>55</v>
      </c>
      <c r="C13" s="443" t="s">
        <v>386</v>
      </c>
      <c r="D13" s="437" t="s">
        <v>76</v>
      </c>
      <c r="E13" s="408">
        <v>500000</v>
      </c>
      <c r="F13" s="28">
        <f t="shared" si="0"/>
        <v>10000</v>
      </c>
    </row>
    <row r="14" spans="1:6">
      <c r="A14" s="437">
        <v>9</v>
      </c>
      <c r="B14" s="369" t="s">
        <v>255</v>
      </c>
      <c r="C14" s="443" t="s">
        <v>386</v>
      </c>
      <c r="D14" s="437" t="s">
        <v>76</v>
      </c>
      <c r="E14" s="408">
        <v>22582</v>
      </c>
      <c r="F14" s="28">
        <f t="shared" si="0"/>
        <v>451.64</v>
      </c>
    </row>
    <row r="15" spans="1:6">
      <c r="A15" s="444">
        <v>10</v>
      </c>
      <c r="B15" s="369" t="s">
        <v>550</v>
      </c>
      <c r="C15" s="443" t="s">
        <v>386</v>
      </c>
      <c r="D15" s="437" t="s">
        <v>76</v>
      </c>
      <c r="E15" s="408">
        <v>2363</v>
      </c>
      <c r="F15" s="28">
        <f t="shared" si="0"/>
        <v>47.26</v>
      </c>
    </row>
    <row r="16" spans="1:6">
      <c r="A16" s="437">
        <v>11</v>
      </c>
      <c r="B16" s="369" t="s">
        <v>457</v>
      </c>
      <c r="C16" s="443" t="s">
        <v>386</v>
      </c>
      <c r="D16" s="437" t="s">
        <v>76</v>
      </c>
      <c r="E16" s="408">
        <v>52875</v>
      </c>
      <c r="F16" s="28">
        <f t="shared" si="0"/>
        <v>1057.5</v>
      </c>
    </row>
    <row r="17" spans="1:7">
      <c r="A17" s="444">
        <v>12</v>
      </c>
      <c r="B17" s="369" t="s">
        <v>55</v>
      </c>
      <c r="C17" s="443" t="s">
        <v>386</v>
      </c>
      <c r="D17" s="437" t="s">
        <v>76</v>
      </c>
      <c r="E17" s="408">
        <v>500000</v>
      </c>
      <c r="F17" s="28">
        <f t="shared" si="0"/>
        <v>10000</v>
      </c>
    </row>
    <row r="18" spans="1:7">
      <c r="A18" s="437">
        <v>13</v>
      </c>
      <c r="B18" s="369" t="s">
        <v>55</v>
      </c>
      <c r="C18" s="443" t="s">
        <v>386</v>
      </c>
      <c r="D18" s="437" t="s">
        <v>76</v>
      </c>
      <c r="E18" s="408">
        <v>500000</v>
      </c>
      <c r="F18" s="28">
        <f t="shared" si="0"/>
        <v>10000</v>
      </c>
    </row>
    <row r="19" spans="1:7" s="439" customFormat="1" ht="13.5" thickBot="1">
      <c r="A19" s="445"/>
      <c r="B19" s="446" t="s">
        <v>343</v>
      </c>
      <c r="C19" s="446"/>
      <c r="D19" s="446"/>
      <c r="E19" s="447">
        <f>SUM(E6:E18)</f>
        <v>2592640</v>
      </c>
      <c r="F19" s="447">
        <f>SUM(F6:F18)</f>
        <v>51852.800000000003</v>
      </c>
    </row>
    <row r="20" spans="1:7" ht="13.5" thickTop="1">
      <c r="A20" s="444"/>
      <c r="B20" s="448"/>
      <c r="C20" s="448"/>
      <c r="D20" s="448"/>
      <c r="E20" s="28"/>
      <c r="F20" s="5"/>
    </row>
    <row r="21" spans="1:7">
      <c r="A21" s="449" t="s">
        <v>392</v>
      </c>
      <c r="B21" s="450" t="s">
        <v>345</v>
      </c>
      <c r="C21" s="448"/>
      <c r="D21" s="448"/>
      <c r="E21" s="28"/>
      <c r="F21" s="5"/>
    </row>
    <row r="22" spans="1:7">
      <c r="A22" s="437" t="s">
        <v>332</v>
      </c>
      <c r="B22" s="437" t="s">
        <v>333</v>
      </c>
      <c r="C22" s="437" t="s">
        <v>335</v>
      </c>
      <c r="D22" s="437" t="s">
        <v>336</v>
      </c>
      <c r="E22" s="28" t="s">
        <v>337</v>
      </c>
      <c r="F22" s="28" t="s">
        <v>10</v>
      </c>
    </row>
    <row r="23" spans="1:7">
      <c r="A23" s="444">
        <v>1</v>
      </c>
      <c r="B23" s="369" t="s">
        <v>171</v>
      </c>
      <c r="C23" s="451" t="s">
        <v>393</v>
      </c>
      <c r="D23" s="437" t="s">
        <v>76</v>
      </c>
      <c r="E23" s="408">
        <v>8809</v>
      </c>
      <c r="F23" s="452">
        <f>E23*C23</f>
        <v>88.09</v>
      </c>
      <c r="G23" s="401"/>
    </row>
    <row r="24" spans="1:7">
      <c r="A24" s="444">
        <v>2</v>
      </c>
      <c r="B24" s="369" t="s">
        <v>25</v>
      </c>
      <c r="C24" s="451" t="s">
        <v>393</v>
      </c>
      <c r="D24" s="437" t="s">
        <v>76</v>
      </c>
      <c r="E24" s="408">
        <v>260</v>
      </c>
      <c r="F24" s="452">
        <f t="shared" ref="F24:F87" si="1">E24*C24</f>
        <v>2.6</v>
      </c>
      <c r="G24" s="401"/>
    </row>
    <row r="25" spans="1:7">
      <c r="A25" s="444">
        <v>3</v>
      </c>
      <c r="B25" s="369" t="s">
        <v>12</v>
      </c>
      <c r="C25" s="451" t="s">
        <v>393</v>
      </c>
      <c r="D25" s="437" t="s">
        <v>76</v>
      </c>
      <c r="E25" s="408">
        <v>260</v>
      </c>
      <c r="F25" s="452">
        <f t="shared" si="1"/>
        <v>2.6</v>
      </c>
      <c r="G25" s="401"/>
    </row>
    <row r="26" spans="1:7">
      <c r="A26" s="444">
        <v>4</v>
      </c>
      <c r="B26" s="369" t="s">
        <v>24</v>
      </c>
      <c r="C26" s="451" t="s">
        <v>393</v>
      </c>
      <c r="D26" s="437" t="s">
        <v>76</v>
      </c>
      <c r="E26" s="408">
        <v>1040</v>
      </c>
      <c r="F26" s="452">
        <f t="shared" si="1"/>
        <v>10.4</v>
      </c>
      <c r="G26" s="401"/>
    </row>
    <row r="27" spans="1:7">
      <c r="A27" s="444">
        <v>5</v>
      </c>
      <c r="B27" s="369" t="s">
        <v>22</v>
      </c>
      <c r="C27" s="451" t="s">
        <v>393</v>
      </c>
      <c r="D27" s="437" t="s">
        <v>76</v>
      </c>
      <c r="E27" s="408">
        <v>520</v>
      </c>
      <c r="F27" s="452">
        <f t="shared" si="1"/>
        <v>5.2</v>
      </c>
      <c r="G27" s="401"/>
    </row>
    <row r="28" spans="1:7">
      <c r="A28" s="444">
        <v>6</v>
      </c>
      <c r="B28" s="369" t="s">
        <v>24</v>
      </c>
      <c r="C28" s="451" t="s">
        <v>393</v>
      </c>
      <c r="D28" s="437" t="s">
        <v>76</v>
      </c>
      <c r="E28" s="408">
        <v>520</v>
      </c>
      <c r="F28" s="452">
        <f t="shared" si="1"/>
        <v>5.2</v>
      </c>
      <c r="G28" s="401"/>
    </row>
    <row r="29" spans="1:7">
      <c r="A29" s="444">
        <v>7</v>
      </c>
      <c r="B29" s="369" t="s">
        <v>22</v>
      </c>
      <c r="C29" s="451" t="s">
        <v>393</v>
      </c>
      <c r="D29" s="437" t="s">
        <v>76</v>
      </c>
      <c r="E29" s="408">
        <v>260</v>
      </c>
      <c r="F29" s="452">
        <f t="shared" si="1"/>
        <v>2.6</v>
      </c>
      <c r="G29" s="401"/>
    </row>
    <row r="30" spans="1:7">
      <c r="A30" s="444">
        <v>8</v>
      </c>
      <c r="B30" s="369" t="s">
        <v>25</v>
      </c>
      <c r="C30" s="451" t="s">
        <v>393</v>
      </c>
      <c r="D30" s="437" t="s">
        <v>76</v>
      </c>
      <c r="E30" s="408">
        <v>130</v>
      </c>
      <c r="F30" s="452">
        <f t="shared" si="1"/>
        <v>1.3</v>
      </c>
      <c r="G30" s="401"/>
    </row>
    <row r="31" spans="1:7">
      <c r="A31" s="444">
        <v>9</v>
      </c>
      <c r="B31" s="369" t="s">
        <v>12</v>
      </c>
      <c r="C31" s="451" t="s">
        <v>393</v>
      </c>
      <c r="D31" s="437" t="s">
        <v>76</v>
      </c>
      <c r="E31" s="408">
        <v>130</v>
      </c>
      <c r="F31" s="452">
        <f t="shared" si="1"/>
        <v>1.3</v>
      </c>
      <c r="G31" s="401"/>
    </row>
    <row r="32" spans="1:7">
      <c r="A32" s="444">
        <v>10</v>
      </c>
      <c r="B32" s="369" t="s">
        <v>56</v>
      </c>
      <c r="C32" s="451" t="s">
        <v>393</v>
      </c>
      <c r="D32" s="437" t="s">
        <v>76</v>
      </c>
      <c r="E32" s="408">
        <v>4160</v>
      </c>
      <c r="F32" s="452">
        <v>83</v>
      </c>
      <c r="G32" s="401"/>
    </row>
    <row r="33" spans="1:7">
      <c r="A33" s="444">
        <v>11</v>
      </c>
      <c r="B33" s="369" t="s">
        <v>24</v>
      </c>
      <c r="C33" s="451" t="s">
        <v>393</v>
      </c>
      <c r="D33" s="437" t="s">
        <v>76</v>
      </c>
      <c r="E33" s="408">
        <v>130</v>
      </c>
      <c r="F33" s="452">
        <f t="shared" si="1"/>
        <v>1.3</v>
      </c>
      <c r="G33" s="401"/>
    </row>
    <row r="34" spans="1:7">
      <c r="A34" s="444">
        <v>12</v>
      </c>
      <c r="B34" s="369" t="s">
        <v>12</v>
      </c>
      <c r="C34" s="451" t="s">
        <v>393</v>
      </c>
      <c r="D34" s="437" t="s">
        <v>76</v>
      </c>
      <c r="E34" s="408">
        <v>130</v>
      </c>
      <c r="F34" s="452">
        <f t="shared" si="1"/>
        <v>1.3</v>
      </c>
      <c r="G34" s="401"/>
    </row>
    <row r="35" spans="1:7">
      <c r="A35" s="444">
        <v>13</v>
      </c>
      <c r="B35" s="369" t="s">
        <v>25</v>
      </c>
      <c r="C35" s="451" t="s">
        <v>393</v>
      </c>
      <c r="D35" s="437" t="s">
        <v>76</v>
      </c>
      <c r="E35" s="408">
        <v>130</v>
      </c>
      <c r="F35" s="452">
        <f t="shared" si="1"/>
        <v>1.3</v>
      </c>
      <c r="G35" s="401"/>
    </row>
    <row r="36" spans="1:7">
      <c r="A36" s="444">
        <v>14</v>
      </c>
      <c r="B36" s="369" t="s">
        <v>22</v>
      </c>
      <c r="C36" s="451" t="s">
        <v>393</v>
      </c>
      <c r="D36" s="437" t="s">
        <v>76</v>
      </c>
      <c r="E36" s="408">
        <v>260</v>
      </c>
      <c r="F36" s="452">
        <f t="shared" si="1"/>
        <v>2.6</v>
      </c>
      <c r="G36" s="401"/>
    </row>
    <row r="37" spans="1:7">
      <c r="A37" s="444">
        <v>15</v>
      </c>
      <c r="B37" s="369" t="s">
        <v>24</v>
      </c>
      <c r="C37" s="451" t="s">
        <v>393</v>
      </c>
      <c r="D37" s="437" t="s">
        <v>76</v>
      </c>
      <c r="E37" s="431">
        <v>520</v>
      </c>
      <c r="F37" s="452">
        <f t="shared" si="1"/>
        <v>5.2</v>
      </c>
      <c r="G37" s="401"/>
    </row>
    <row r="38" spans="1:7">
      <c r="A38" s="444">
        <v>16</v>
      </c>
      <c r="B38" s="369" t="s">
        <v>25</v>
      </c>
      <c r="C38" s="451" t="s">
        <v>393</v>
      </c>
      <c r="D38" s="437" t="s">
        <v>76</v>
      </c>
      <c r="E38" s="431">
        <v>130</v>
      </c>
      <c r="F38" s="452">
        <f t="shared" si="1"/>
        <v>1.3</v>
      </c>
      <c r="G38" s="401"/>
    </row>
    <row r="39" spans="1:7">
      <c r="A39" s="444">
        <v>17</v>
      </c>
      <c r="B39" s="369" t="s">
        <v>12</v>
      </c>
      <c r="C39" s="451" t="s">
        <v>393</v>
      </c>
      <c r="D39" s="437" t="s">
        <v>76</v>
      </c>
      <c r="E39" s="431">
        <v>130</v>
      </c>
      <c r="F39" s="452">
        <f t="shared" si="1"/>
        <v>1.3</v>
      </c>
      <c r="G39" s="401"/>
    </row>
    <row r="40" spans="1:7">
      <c r="A40" s="444">
        <v>18</v>
      </c>
      <c r="B40" s="369" t="s">
        <v>185</v>
      </c>
      <c r="C40" s="451" t="s">
        <v>393</v>
      </c>
      <c r="D40" s="437" t="s">
        <v>76</v>
      </c>
      <c r="E40" s="431">
        <v>2500</v>
      </c>
      <c r="F40" s="452">
        <f t="shared" si="1"/>
        <v>25</v>
      </c>
      <c r="G40" s="401"/>
    </row>
    <row r="41" spans="1:7">
      <c r="A41" s="444">
        <v>19</v>
      </c>
      <c r="B41" s="369" t="s">
        <v>174</v>
      </c>
      <c r="C41" s="451" t="s">
        <v>393</v>
      </c>
      <c r="D41" s="437" t="s">
        <v>76</v>
      </c>
      <c r="E41" s="431">
        <v>3050</v>
      </c>
      <c r="F41" s="452">
        <f t="shared" si="1"/>
        <v>30.5</v>
      </c>
      <c r="G41" s="401"/>
    </row>
    <row r="42" spans="1:7">
      <c r="A42" s="444">
        <v>20</v>
      </c>
      <c r="B42" s="369" t="s">
        <v>67</v>
      </c>
      <c r="C42" s="451" t="s">
        <v>393</v>
      </c>
      <c r="D42" s="437" t="s">
        <v>76</v>
      </c>
      <c r="E42" s="431">
        <v>2200</v>
      </c>
      <c r="F42" s="452">
        <f t="shared" si="1"/>
        <v>22</v>
      </c>
      <c r="G42" s="401"/>
    </row>
    <row r="43" spans="1:7">
      <c r="A43" s="444">
        <v>21</v>
      </c>
      <c r="B43" s="369" t="s">
        <v>24</v>
      </c>
      <c r="C43" s="451" t="s">
        <v>393</v>
      </c>
      <c r="D43" s="437" t="s">
        <v>76</v>
      </c>
      <c r="E43" s="431">
        <v>15000</v>
      </c>
      <c r="F43" s="452">
        <f t="shared" si="1"/>
        <v>150</v>
      </c>
      <c r="G43" s="401"/>
    </row>
    <row r="44" spans="1:7">
      <c r="A44" s="444">
        <v>22</v>
      </c>
      <c r="B44" s="369" t="s">
        <v>451</v>
      </c>
      <c r="C44" s="451" t="s">
        <v>393</v>
      </c>
      <c r="D44" s="437" t="s">
        <v>76</v>
      </c>
      <c r="E44" s="431">
        <v>13000</v>
      </c>
      <c r="F44" s="452">
        <f t="shared" si="1"/>
        <v>130</v>
      </c>
      <c r="G44" s="401"/>
    </row>
    <row r="45" spans="1:7">
      <c r="A45" s="444">
        <v>23</v>
      </c>
      <c r="B45" s="369" t="s">
        <v>452</v>
      </c>
      <c r="C45" s="451" t="s">
        <v>393</v>
      </c>
      <c r="D45" s="437" t="s">
        <v>76</v>
      </c>
      <c r="E45" s="431">
        <v>2500</v>
      </c>
      <c r="F45" s="452">
        <f t="shared" si="1"/>
        <v>25</v>
      </c>
      <c r="G45" s="401"/>
    </row>
    <row r="46" spans="1:7">
      <c r="A46" s="444">
        <v>24</v>
      </c>
      <c r="B46" s="369" t="s">
        <v>171</v>
      </c>
      <c r="C46" s="451" t="s">
        <v>393</v>
      </c>
      <c r="D46" s="437" t="s">
        <v>76</v>
      </c>
      <c r="E46" s="431">
        <v>40000</v>
      </c>
      <c r="F46" s="452">
        <f t="shared" si="1"/>
        <v>400</v>
      </c>
      <c r="G46" s="401"/>
    </row>
    <row r="47" spans="1:7">
      <c r="A47" s="444">
        <v>25</v>
      </c>
      <c r="B47" s="369" t="s">
        <v>12</v>
      </c>
      <c r="C47" s="451" t="s">
        <v>393</v>
      </c>
      <c r="D47" s="437" t="s">
        <v>76</v>
      </c>
      <c r="E47" s="431">
        <v>25000</v>
      </c>
      <c r="F47" s="452">
        <f t="shared" si="1"/>
        <v>250</v>
      </c>
      <c r="G47" s="401"/>
    </row>
    <row r="48" spans="1:7">
      <c r="A48" s="444">
        <v>26</v>
      </c>
      <c r="B48" s="369" t="s">
        <v>176</v>
      </c>
      <c r="C48" s="451" t="s">
        <v>393</v>
      </c>
      <c r="D48" s="437" t="s">
        <v>76</v>
      </c>
      <c r="E48" s="431">
        <v>5000</v>
      </c>
      <c r="F48" s="452">
        <f t="shared" si="1"/>
        <v>50</v>
      </c>
      <c r="G48" s="401"/>
    </row>
    <row r="49" spans="1:7">
      <c r="A49" s="444">
        <v>27</v>
      </c>
      <c r="B49" s="369" t="s">
        <v>63</v>
      </c>
      <c r="C49" s="451" t="s">
        <v>393</v>
      </c>
      <c r="D49" s="437" t="s">
        <v>76</v>
      </c>
      <c r="E49" s="431">
        <v>3600</v>
      </c>
      <c r="F49" s="452">
        <f t="shared" si="1"/>
        <v>36</v>
      </c>
      <c r="G49" s="401"/>
    </row>
    <row r="50" spans="1:7">
      <c r="A50" s="444">
        <v>28</v>
      </c>
      <c r="B50" s="369" t="s">
        <v>422</v>
      </c>
      <c r="C50" s="451" t="s">
        <v>393</v>
      </c>
      <c r="D50" s="437" t="s">
        <v>76</v>
      </c>
      <c r="E50" s="431">
        <v>2000</v>
      </c>
      <c r="F50" s="452">
        <f t="shared" si="1"/>
        <v>20</v>
      </c>
      <c r="G50" s="401"/>
    </row>
    <row r="51" spans="1:7">
      <c r="A51" s="444">
        <v>29</v>
      </c>
      <c r="B51" s="369" t="s">
        <v>60</v>
      </c>
      <c r="C51" s="451" t="s">
        <v>393</v>
      </c>
      <c r="D51" s="437" t="s">
        <v>76</v>
      </c>
      <c r="E51" s="431">
        <v>3200</v>
      </c>
      <c r="F51" s="452">
        <f t="shared" si="1"/>
        <v>32</v>
      </c>
      <c r="G51" s="401"/>
    </row>
    <row r="52" spans="1:7">
      <c r="A52" s="444">
        <v>30</v>
      </c>
      <c r="B52" s="369" t="s">
        <v>14</v>
      </c>
      <c r="C52" s="451" t="s">
        <v>393</v>
      </c>
      <c r="D52" s="437" t="s">
        <v>76</v>
      </c>
      <c r="E52" s="431">
        <v>1200</v>
      </c>
      <c r="F52" s="452">
        <f t="shared" si="1"/>
        <v>12</v>
      </c>
      <c r="G52" s="401"/>
    </row>
    <row r="53" spans="1:7">
      <c r="A53" s="444">
        <v>31</v>
      </c>
      <c r="B53" s="369" t="s">
        <v>339</v>
      </c>
      <c r="C53" s="451" t="s">
        <v>393</v>
      </c>
      <c r="D53" s="437" t="s">
        <v>76</v>
      </c>
      <c r="E53" s="431">
        <v>12200</v>
      </c>
      <c r="F53" s="452">
        <f t="shared" si="1"/>
        <v>122</v>
      </c>
      <c r="G53" s="401"/>
    </row>
    <row r="54" spans="1:7">
      <c r="A54" s="444">
        <v>32</v>
      </c>
      <c r="B54" s="369" t="s">
        <v>474</v>
      </c>
      <c r="C54" s="451" t="s">
        <v>393</v>
      </c>
      <c r="D54" s="437" t="s">
        <v>76</v>
      </c>
      <c r="E54" s="431">
        <v>13000</v>
      </c>
      <c r="F54" s="452">
        <f t="shared" si="1"/>
        <v>130</v>
      </c>
      <c r="G54" s="401"/>
    </row>
    <row r="55" spans="1:7">
      <c r="A55" s="444">
        <v>33</v>
      </c>
      <c r="B55" s="369" t="s">
        <v>63</v>
      </c>
      <c r="C55" s="451" t="s">
        <v>393</v>
      </c>
      <c r="D55" s="437" t="s">
        <v>76</v>
      </c>
      <c r="E55" s="431">
        <v>3500</v>
      </c>
      <c r="F55" s="452">
        <f t="shared" si="1"/>
        <v>35</v>
      </c>
      <c r="G55" s="401"/>
    </row>
    <row r="56" spans="1:7">
      <c r="A56" s="444">
        <v>34</v>
      </c>
      <c r="B56" s="369" t="s">
        <v>185</v>
      </c>
      <c r="C56" s="451" t="s">
        <v>393</v>
      </c>
      <c r="D56" s="437" t="s">
        <v>76</v>
      </c>
      <c r="E56" s="431">
        <v>2100</v>
      </c>
      <c r="F56" s="452">
        <f t="shared" si="1"/>
        <v>21</v>
      </c>
      <c r="G56" s="401"/>
    </row>
    <row r="57" spans="1:7">
      <c r="A57" s="444">
        <v>35</v>
      </c>
      <c r="B57" s="369" t="s">
        <v>19</v>
      </c>
      <c r="C57" s="451" t="s">
        <v>393</v>
      </c>
      <c r="D57" s="437" t="s">
        <v>76</v>
      </c>
      <c r="E57" s="431">
        <v>6700</v>
      </c>
      <c r="F57" s="452">
        <f t="shared" si="1"/>
        <v>67</v>
      </c>
      <c r="G57" s="401"/>
    </row>
    <row r="58" spans="1:7">
      <c r="A58" s="444">
        <v>36</v>
      </c>
      <c r="B58" s="369" t="s">
        <v>422</v>
      </c>
      <c r="C58" s="451" t="s">
        <v>393</v>
      </c>
      <c r="D58" s="437" t="s">
        <v>76</v>
      </c>
      <c r="E58" s="431">
        <v>1500</v>
      </c>
      <c r="F58" s="452">
        <f t="shared" si="1"/>
        <v>15</v>
      </c>
      <c r="G58" s="401"/>
    </row>
    <row r="59" spans="1:7">
      <c r="A59" s="444">
        <v>37</v>
      </c>
      <c r="B59" s="369" t="s">
        <v>60</v>
      </c>
      <c r="C59" s="451" t="s">
        <v>393</v>
      </c>
      <c r="D59" s="437" t="s">
        <v>76</v>
      </c>
      <c r="E59" s="431">
        <v>4200</v>
      </c>
      <c r="F59" s="452">
        <f t="shared" si="1"/>
        <v>42</v>
      </c>
      <c r="G59" s="401"/>
    </row>
    <row r="60" spans="1:7">
      <c r="A60" s="444">
        <v>38</v>
      </c>
      <c r="B60" s="369" t="s">
        <v>174</v>
      </c>
      <c r="C60" s="451" t="s">
        <v>393</v>
      </c>
      <c r="D60" s="437" t="s">
        <v>76</v>
      </c>
      <c r="E60" s="431">
        <v>2500</v>
      </c>
      <c r="F60" s="452">
        <f t="shared" si="1"/>
        <v>25</v>
      </c>
      <c r="G60" s="401"/>
    </row>
    <row r="61" spans="1:7">
      <c r="A61" s="444">
        <v>39</v>
      </c>
      <c r="B61" s="369" t="s">
        <v>19</v>
      </c>
      <c r="C61" s="451" t="s">
        <v>393</v>
      </c>
      <c r="D61" s="437" t="s">
        <v>76</v>
      </c>
      <c r="E61" s="431">
        <v>4100</v>
      </c>
      <c r="F61" s="452">
        <f t="shared" si="1"/>
        <v>41</v>
      </c>
      <c r="G61" s="401"/>
    </row>
    <row r="62" spans="1:7">
      <c r="A62" s="444">
        <v>40</v>
      </c>
      <c r="B62" s="369" t="s">
        <v>12</v>
      </c>
      <c r="C62" s="451" t="s">
        <v>393</v>
      </c>
      <c r="D62" s="437" t="s">
        <v>76</v>
      </c>
      <c r="E62" s="431">
        <v>40000</v>
      </c>
      <c r="F62" s="452">
        <f t="shared" si="1"/>
        <v>400</v>
      </c>
      <c r="G62" s="401"/>
    </row>
    <row r="63" spans="1:7">
      <c r="A63" s="444">
        <v>41</v>
      </c>
      <c r="B63" s="369" t="s">
        <v>24</v>
      </c>
      <c r="C63" s="451" t="s">
        <v>393</v>
      </c>
      <c r="D63" s="437" t="s">
        <v>76</v>
      </c>
      <c r="E63" s="431">
        <v>15000</v>
      </c>
      <c r="F63" s="452">
        <f t="shared" si="1"/>
        <v>150</v>
      </c>
      <c r="G63" s="401"/>
    </row>
    <row r="64" spans="1:7">
      <c r="A64" s="444">
        <v>42</v>
      </c>
      <c r="B64" s="369" t="s">
        <v>171</v>
      </c>
      <c r="C64" s="451" t="s">
        <v>393</v>
      </c>
      <c r="D64" s="437" t="s">
        <v>76</v>
      </c>
      <c r="E64" s="431">
        <v>15000</v>
      </c>
      <c r="F64" s="452">
        <f t="shared" si="1"/>
        <v>150</v>
      </c>
      <c r="G64" s="401"/>
    </row>
    <row r="65" spans="1:7">
      <c r="A65" s="444">
        <v>43</v>
      </c>
      <c r="B65" s="369" t="s">
        <v>171</v>
      </c>
      <c r="C65" s="451" t="s">
        <v>393</v>
      </c>
      <c r="D65" s="437" t="s">
        <v>76</v>
      </c>
      <c r="E65" s="431">
        <v>22222</v>
      </c>
      <c r="F65" s="452">
        <f t="shared" si="1"/>
        <v>222.22</v>
      </c>
      <c r="G65" s="401"/>
    </row>
    <row r="66" spans="1:7">
      <c r="A66" s="444">
        <v>44</v>
      </c>
      <c r="B66" s="369" t="s">
        <v>171</v>
      </c>
      <c r="C66" s="451" t="s">
        <v>393</v>
      </c>
      <c r="D66" s="437" t="s">
        <v>76</v>
      </c>
      <c r="E66" s="431">
        <v>10400</v>
      </c>
      <c r="F66" s="452">
        <f t="shared" si="1"/>
        <v>104</v>
      </c>
      <c r="G66" s="401"/>
    </row>
    <row r="67" spans="1:7">
      <c r="A67" s="444">
        <v>45</v>
      </c>
      <c r="B67" s="369" t="s">
        <v>171</v>
      </c>
      <c r="C67" s="451" t="s">
        <v>393</v>
      </c>
      <c r="D67" s="437" t="s">
        <v>76</v>
      </c>
      <c r="E67" s="431">
        <v>26200</v>
      </c>
      <c r="F67" s="452">
        <f t="shared" si="1"/>
        <v>262</v>
      </c>
      <c r="G67" s="401"/>
    </row>
    <row r="68" spans="1:7">
      <c r="A68" s="444">
        <v>46</v>
      </c>
      <c r="B68" s="369" t="s">
        <v>185</v>
      </c>
      <c r="C68" s="451" t="s">
        <v>393</v>
      </c>
      <c r="D68" s="437" t="s">
        <v>76</v>
      </c>
      <c r="E68" s="431">
        <v>2500</v>
      </c>
      <c r="F68" s="452">
        <f t="shared" si="1"/>
        <v>25</v>
      </c>
      <c r="G68" s="401"/>
    </row>
    <row r="69" spans="1:7">
      <c r="A69" s="444">
        <v>47</v>
      </c>
      <c r="B69" s="369" t="s">
        <v>18</v>
      </c>
      <c r="C69" s="451" t="s">
        <v>393</v>
      </c>
      <c r="D69" s="437" t="s">
        <v>76</v>
      </c>
      <c r="E69" s="431">
        <v>3000</v>
      </c>
      <c r="F69" s="452">
        <f t="shared" si="1"/>
        <v>30</v>
      </c>
      <c r="G69" s="401"/>
    </row>
    <row r="70" spans="1:7">
      <c r="A70" s="444">
        <v>48</v>
      </c>
      <c r="B70" s="369" t="s">
        <v>22</v>
      </c>
      <c r="C70" s="451" t="s">
        <v>393</v>
      </c>
      <c r="D70" s="437" t="s">
        <v>76</v>
      </c>
      <c r="E70" s="431">
        <v>10000</v>
      </c>
      <c r="F70" s="452">
        <f t="shared" si="1"/>
        <v>100</v>
      </c>
      <c r="G70" s="401"/>
    </row>
    <row r="71" spans="1:7">
      <c r="A71" s="444">
        <v>49</v>
      </c>
      <c r="B71" s="369" t="s">
        <v>451</v>
      </c>
      <c r="C71" s="451" t="s">
        <v>393</v>
      </c>
      <c r="D71" s="437" t="s">
        <v>76</v>
      </c>
      <c r="E71" s="431">
        <v>15000</v>
      </c>
      <c r="F71" s="452">
        <f t="shared" si="1"/>
        <v>150</v>
      </c>
      <c r="G71" s="401"/>
    </row>
    <row r="72" spans="1:7">
      <c r="A72" s="444">
        <v>50</v>
      </c>
      <c r="B72" s="369" t="s">
        <v>12</v>
      </c>
      <c r="C72" s="451" t="s">
        <v>393</v>
      </c>
      <c r="D72" s="437" t="s">
        <v>76</v>
      </c>
      <c r="E72" s="431">
        <v>40000</v>
      </c>
      <c r="F72" s="452">
        <f t="shared" si="1"/>
        <v>400</v>
      </c>
      <c r="G72" s="401"/>
    </row>
    <row r="73" spans="1:7">
      <c r="A73" s="444">
        <v>51</v>
      </c>
      <c r="B73" s="369" t="s">
        <v>19</v>
      </c>
      <c r="C73" s="451" t="s">
        <v>393</v>
      </c>
      <c r="D73" s="437" t="s">
        <v>76</v>
      </c>
      <c r="E73" s="408">
        <v>5000</v>
      </c>
      <c r="F73" s="452">
        <f t="shared" si="1"/>
        <v>50</v>
      </c>
      <c r="G73" s="401"/>
    </row>
    <row r="74" spans="1:7">
      <c r="A74" s="444">
        <v>52</v>
      </c>
      <c r="B74" s="369" t="s">
        <v>19</v>
      </c>
      <c r="C74" s="451" t="s">
        <v>393</v>
      </c>
      <c r="D74" s="437" t="s">
        <v>76</v>
      </c>
      <c r="E74" s="408">
        <v>5000</v>
      </c>
      <c r="F74" s="452">
        <f t="shared" si="1"/>
        <v>50</v>
      </c>
      <c r="G74" s="401"/>
    </row>
    <row r="75" spans="1:7">
      <c r="A75" s="444">
        <v>53</v>
      </c>
      <c r="B75" s="369" t="s">
        <v>422</v>
      </c>
      <c r="C75" s="451" t="s">
        <v>393</v>
      </c>
      <c r="D75" s="437" t="s">
        <v>76</v>
      </c>
      <c r="E75" s="408">
        <v>4600</v>
      </c>
      <c r="F75" s="452">
        <f t="shared" si="1"/>
        <v>46</v>
      </c>
      <c r="G75" s="401"/>
    </row>
    <row r="76" spans="1:7">
      <c r="A76" s="444">
        <v>54</v>
      </c>
      <c r="B76" s="369" t="s">
        <v>60</v>
      </c>
      <c r="C76" s="451" t="s">
        <v>393</v>
      </c>
      <c r="D76" s="437" t="s">
        <v>76</v>
      </c>
      <c r="E76" s="408">
        <v>4500</v>
      </c>
      <c r="F76" s="452">
        <f t="shared" si="1"/>
        <v>45</v>
      </c>
      <c r="G76" s="401"/>
    </row>
    <row r="77" spans="1:7">
      <c r="A77" s="444">
        <v>55</v>
      </c>
      <c r="B77" s="369" t="s">
        <v>171</v>
      </c>
      <c r="C77" s="451" t="s">
        <v>393</v>
      </c>
      <c r="D77" s="437" t="s">
        <v>76</v>
      </c>
      <c r="E77" s="408">
        <v>30000</v>
      </c>
      <c r="F77" s="452">
        <f t="shared" si="1"/>
        <v>300</v>
      </c>
      <c r="G77" s="401"/>
    </row>
    <row r="78" spans="1:7">
      <c r="A78" s="444">
        <v>56</v>
      </c>
      <c r="B78" s="369" t="s">
        <v>24</v>
      </c>
      <c r="C78" s="451" t="s">
        <v>393</v>
      </c>
      <c r="D78" s="437" t="s">
        <v>76</v>
      </c>
      <c r="E78" s="408">
        <v>10000</v>
      </c>
      <c r="F78" s="452">
        <f t="shared" si="1"/>
        <v>100</v>
      </c>
      <c r="G78" s="401"/>
    </row>
    <row r="79" spans="1:7">
      <c r="A79" s="444">
        <v>57</v>
      </c>
      <c r="B79" s="369" t="s">
        <v>452</v>
      </c>
      <c r="C79" s="451" t="s">
        <v>393</v>
      </c>
      <c r="D79" s="437" t="s">
        <v>76</v>
      </c>
      <c r="E79" s="408">
        <v>15000</v>
      </c>
      <c r="F79" s="452">
        <f t="shared" si="1"/>
        <v>150</v>
      </c>
      <c r="G79" s="401"/>
    </row>
    <row r="80" spans="1:7">
      <c r="A80" s="444">
        <v>58</v>
      </c>
      <c r="B80" s="369" t="s">
        <v>67</v>
      </c>
      <c r="C80" s="451" t="s">
        <v>393</v>
      </c>
      <c r="D80" s="437" t="s">
        <v>76</v>
      </c>
      <c r="E80" s="408">
        <v>2800</v>
      </c>
      <c r="F80" s="452">
        <f t="shared" si="1"/>
        <v>28</v>
      </c>
      <c r="G80" s="401"/>
    </row>
    <row r="81" spans="1:7">
      <c r="A81" s="444">
        <v>59</v>
      </c>
      <c r="B81" s="369" t="s">
        <v>185</v>
      </c>
      <c r="C81" s="451" t="s">
        <v>393</v>
      </c>
      <c r="D81" s="437" t="s">
        <v>76</v>
      </c>
      <c r="E81" s="408">
        <v>700</v>
      </c>
      <c r="F81" s="452">
        <f t="shared" si="1"/>
        <v>7</v>
      </c>
      <c r="G81" s="401"/>
    </row>
    <row r="82" spans="1:7">
      <c r="A82" s="444">
        <v>60</v>
      </c>
      <c r="B82" s="369" t="s">
        <v>19</v>
      </c>
      <c r="C82" s="451" t="s">
        <v>393</v>
      </c>
      <c r="D82" s="437" t="s">
        <v>76</v>
      </c>
      <c r="E82" s="408">
        <v>2475</v>
      </c>
      <c r="F82" s="452">
        <f t="shared" si="1"/>
        <v>24.75</v>
      </c>
      <c r="G82" s="401"/>
    </row>
    <row r="83" spans="1:7">
      <c r="A83" s="444">
        <v>61</v>
      </c>
      <c r="B83" s="369" t="s">
        <v>63</v>
      </c>
      <c r="C83" s="451" t="s">
        <v>393</v>
      </c>
      <c r="D83" s="437" t="s">
        <v>76</v>
      </c>
      <c r="E83" s="408">
        <v>1400</v>
      </c>
      <c r="F83" s="452">
        <f t="shared" si="1"/>
        <v>14</v>
      </c>
      <c r="G83" s="401"/>
    </row>
    <row r="84" spans="1:7">
      <c r="A84" s="444">
        <v>62</v>
      </c>
      <c r="B84" s="369" t="s">
        <v>63</v>
      </c>
      <c r="C84" s="451" t="s">
        <v>393</v>
      </c>
      <c r="D84" s="437" t="s">
        <v>76</v>
      </c>
      <c r="E84" s="408">
        <v>2800</v>
      </c>
      <c r="F84" s="452">
        <f t="shared" si="1"/>
        <v>28</v>
      </c>
      <c r="G84" s="401"/>
    </row>
    <row r="85" spans="1:7">
      <c r="A85" s="444">
        <v>63</v>
      </c>
      <c r="B85" s="369" t="s">
        <v>174</v>
      </c>
      <c r="C85" s="451" t="s">
        <v>393</v>
      </c>
      <c r="D85" s="437" t="s">
        <v>76</v>
      </c>
      <c r="E85" s="408">
        <v>3850</v>
      </c>
      <c r="F85" s="452">
        <f t="shared" si="1"/>
        <v>38.5</v>
      </c>
      <c r="G85" s="401"/>
    </row>
    <row r="86" spans="1:7">
      <c r="A86" s="444">
        <v>64</v>
      </c>
      <c r="B86" s="369" t="s">
        <v>422</v>
      </c>
      <c r="C86" s="451" t="s">
        <v>393</v>
      </c>
      <c r="D86" s="437" t="s">
        <v>76</v>
      </c>
      <c r="E86" s="408">
        <v>4450</v>
      </c>
      <c r="F86" s="452">
        <f t="shared" si="1"/>
        <v>44.5</v>
      </c>
      <c r="G86" s="401"/>
    </row>
    <row r="87" spans="1:7">
      <c r="A87" s="444">
        <v>65</v>
      </c>
      <c r="B87" s="369" t="s">
        <v>18</v>
      </c>
      <c r="C87" s="451" t="s">
        <v>393</v>
      </c>
      <c r="D87" s="437" t="s">
        <v>76</v>
      </c>
      <c r="E87" s="408">
        <v>2800</v>
      </c>
      <c r="F87" s="452">
        <f t="shared" si="1"/>
        <v>28</v>
      </c>
      <c r="G87" s="401"/>
    </row>
    <row r="88" spans="1:7">
      <c r="A88" s="444">
        <v>66</v>
      </c>
      <c r="B88" s="369" t="s">
        <v>451</v>
      </c>
      <c r="C88" s="451" t="s">
        <v>393</v>
      </c>
      <c r="D88" s="437" t="s">
        <v>76</v>
      </c>
      <c r="E88" s="408">
        <v>17000</v>
      </c>
      <c r="F88" s="452">
        <f t="shared" ref="F88:F110" si="2">E88*C88</f>
        <v>170</v>
      </c>
      <c r="G88" s="401"/>
    </row>
    <row r="89" spans="1:7">
      <c r="A89" s="444">
        <v>67</v>
      </c>
      <c r="B89" s="369" t="s">
        <v>12</v>
      </c>
      <c r="C89" s="451" t="s">
        <v>393</v>
      </c>
      <c r="D89" s="437" t="s">
        <v>76</v>
      </c>
      <c r="E89" s="408">
        <v>87000</v>
      </c>
      <c r="F89" s="452">
        <f t="shared" si="2"/>
        <v>870</v>
      </c>
      <c r="G89" s="401"/>
    </row>
    <row r="90" spans="1:7">
      <c r="A90" s="444">
        <v>68</v>
      </c>
      <c r="B90" s="369" t="s">
        <v>24</v>
      </c>
      <c r="C90" s="451" t="s">
        <v>393</v>
      </c>
      <c r="D90" s="437" t="s">
        <v>76</v>
      </c>
      <c r="E90" s="408">
        <v>25000</v>
      </c>
      <c r="F90" s="452">
        <f t="shared" si="2"/>
        <v>250</v>
      </c>
      <c r="G90" s="401"/>
    </row>
    <row r="91" spans="1:7">
      <c r="A91" s="444">
        <v>69</v>
      </c>
      <c r="B91" s="369" t="s">
        <v>171</v>
      </c>
      <c r="C91" s="451" t="s">
        <v>393</v>
      </c>
      <c r="D91" s="437" t="s">
        <v>76</v>
      </c>
      <c r="E91" s="408">
        <v>20000</v>
      </c>
      <c r="F91" s="452">
        <f t="shared" si="2"/>
        <v>200</v>
      </c>
      <c r="G91" s="401"/>
    </row>
    <row r="92" spans="1:7">
      <c r="A92" s="444">
        <v>70</v>
      </c>
      <c r="B92" s="369" t="s">
        <v>22</v>
      </c>
      <c r="C92" s="451" t="s">
        <v>393</v>
      </c>
      <c r="D92" s="437" t="s">
        <v>76</v>
      </c>
      <c r="E92" s="408">
        <v>25000</v>
      </c>
      <c r="F92" s="452">
        <f t="shared" si="2"/>
        <v>250</v>
      </c>
      <c r="G92" s="401"/>
    </row>
    <row r="93" spans="1:7">
      <c r="A93" s="444">
        <v>71</v>
      </c>
      <c r="B93" s="369" t="s">
        <v>452</v>
      </c>
      <c r="C93" s="451" t="s">
        <v>393</v>
      </c>
      <c r="D93" s="437" t="s">
        <v>76</v>
      </c>
      <c r="E93" s="408">
        <v>52000</v>
      </c>
      <c r="F93" s="452">
        <f t="shared" si="2"/>
        <v>520</v>
      </c>
      <c r="G93" s="401"/>
    </row>
    <row r="94" spans="1:7">
      <c r="A94" s="444">
        <v>72</v>
      </c>
      <c r="B94" s="369" t="s">
        <v>171</v>
      </c>
      <c r="C94" s="451" t="s">
        <v>393</v>
      </c>
      <c r="D94" s="437" t="s">
        <v>76</v>
      </c>
      <c r="E94" s="408">
        <v>58550</v>
      </c>
      <c r="F94" s="452">
        <f t="shared" si="2"/>
        <v>585.5</v>
      </c>
      <c r="G94" s="401"/>
    </row>
    <row r="95" spans="1:7">
      <c r="A95" s="444">
        <v>73</v>
      </c>
      <c r="B95" s="369" t="s">
        <v>171</v>
      </c>
      <c r="C95" s="451" t="s">
        <v>393</v>
      </c>
      <c r="D95" s="437" t="s">
        <v>76</v>
      </c>
      <c r="E95" s="408">
        <v>2925</v>
      </c>
      <c r="F95" s="452">
        <f t="shared" si="2"/>
        <v>29.25</v>
      </c>
      <c r="G95" s="401"/>
    </row>
    <row r="96" spans="1:7">
      <c r="A96" s="444">
        <v>74</v>
      </c>
      <c r="B96" s="369" t="s">
        <v>13</v>
      </c>
      <c r="C96" s="451" t="s">
        <v>393</v>
      </c>
      <c r="D96" s="437" t="s">
        <v>76</v>
      </c>
      <c r="E96" s="408">
        <v>12000</v>
      </c>
      <c r="F96" s="452">
        <f t="shared" si="2"/>
        <v>120</v>
      </c>
      <c r="G96" s="401"/>
    </row>
    <row r="97" spans="1:9">
      <c r="A97" s="444">
        <v>75</v>
      </c>
      <c r="B97" s="369" t="s">
        <v>452</v>
      </c>
      <c r="C97" s="451" t="s">
        <v>393</v>
      </c>
      <c r="D97" s="437" t="s">
        <v>76</v>
      </c>
      <c r="E97" s="408">
        <v>19600</v>
      </c>
      <c r="F97" s="452">
        <f t="shared" si="2"/>
        <v>196</v>
      </c>
      <c r="G97" s="401"/>
    </row>
    <row r="98" spans="1:9">
      <c r="A98" s="444">
        <v>76</v>
      </c>
      <c r="B98" s="369" t="s">
        <v>174</v>
      </c>
      <c r="C98" s="451" t="s">
        <v>393</v>
      </c>
      <c r="D98" s="437" t="s">
        <v>76</v>
      </c>
      <c r="E98" s="408">
        <v>4500</v>
      </c>
      <c r="F98" s="452">
        <f t="shared" si="2"/>
        <v>45</v>
      </c>
      <c r="G98" s="401"/>
    </row>
    <row r="99" spans="1:9">
      <c r="A99" s="444">
        <v>77</v>
      </c>
      <c r="B99" s="369" t="s">
        <v>171</v>
      </c>
      <c r="C99" s="451" t="s">
        <v>393</v>
      </c>
      <c r="D99" s="437" t="s">
        <v>76</v>
      </c>
      <c r="E99" s="408">
        <v>2500</v>
      </c>
      <c r="F99" s="452">
        <f t="shared" si="2"/>
        <v>25</v>
      </c>
      <c r="G99" s="401"/>
    </row>
    <row r="100" spans="1:9">
      <c r="A100" s="444">
        <v>78</v>
      </c>
      <c r="B100" s="369" t="s">
        <v>24</v>
      </c>
      <c r="C100" s="451" t="s">
        <v>393</v>
      </c>
      <c r="D100" s="437" t="s">
        <v>76</v>
      </c>
      <c r="E100" s="408">
        <v>10000</v>
      </c>
      <c r="F100" s="452">
        <f t="shared" si="2"/>
        <v>100</v>
      </c>
      <c r="G100" s="401"/>
    </row>
    <row r="101" spans="1:9">
      <c r="A101" s="444">
        <v>79</v>
      </c>
      <c r="B101" s="369" t="s">
        <v>63</v>
      </c>
      <c r="C101" s="451" t="s">
        <v>393</v>
      </c>
      <c r="D101" s="437" t="s">
        <v>76</v>
      </c>
      <c r="E101" s="408">
        <v>3400</v>
      </c>
      <c r="F101" s="452">
        <f t="shared" si="2"/>
        <v>34</v>
      </c>
      <c r="G101" s="401"/>
    </row>
    <row r="102" spans="1:9">
      <c r="A102" s="444">
        <v>80</v>
      </c>
      <c r="B102" s="369" t="s">
        <v>14</v>
      </c>
      <c r="C102" s="451" t="s">
        <v>393</v>
      </c>
      <c r="D102" s="437" t="s">
        <v>76</v>
      </c>
      <c r="E102" s="408">
        <v>700</v>
      </c>
      <c r="F102" s="452">
        <f t="shared" si="2"/>
        <v>7</v>
      </c>
      <c r="G102" s="401"/>
    </row>
    <row r="103" spans="1:9">
      <c r="A103" s="444">
        <v>81</v>
      </c>
      <c r="B103" s="369" t="s">
        <v>19</v>
      </c>
      <c r="C103" s="451" t="s">
        <v>393</v>
      </c>
      <c r="D103" s="437" t="s">
        <v>76</v>
      </c>
      <c r="E103" s="408">
        <v>3500</v>
      </c>
      <c r="F103" s="452">
        <f t="shared" si="2"/>
        <v>35</v>
      </c>
      <c r="G103" s="401"/>
    </row>
    <row r="104" spans="1:9">
      <c r="A104" s="444">
        <v>82</v>
      </c>
      <c r="B104" s="369" t="s">
        <v>18</v>
      </c>
      <c r="C104" s="451" t="s">
        <v>393</v>
      </c>
      <c r="D104" s="437" t="s">
        <v>76</v>
      </c>
      <c r="E104" s="408">
        <v>3050</v>
      </c>
      <c r="F104" s="452">
        <f t="shared" si="2"/>
        <v>30.5</v>
      </c>
      <c r="G104" s="401"/>
    </row>
    <row r="105" spans="1:9">
      <c r="A105" s="444">
        <v>83</v>
      </c>
      <c r="B105" s="369" t="s">
        <v>60</v>
      </c>
      <c r="C105" s="451" t="s">
        <v>393</v>
      </c>
      <c r="D105" s="437" t="s">
        <v>76</v>
      </c>
      <c r="E105" s="408">
        <v>2100</v>
      </c>
      <c r="F105" s="452">
        <f t="shared" si="2"/>
        <v>21</v>
      </c>
      <c r="G105" s="401"/>
    </row>
    <row r="106" spans="1:9">
      <c r="A106" s="444">
        <v>84</v>
      </c>
      <c r="B106" s="369" t="s">
        <v>185</v>
      </c>
      <c r="C106" s="451" t="s">
        <v>393</v>
      </c>
      <c r="D106" s="437" t="s">
        <v>76</v>
      </c>
      <c r="E106" s="408">
        <v>2975</v>
      </c>
      <c r="F106" s="452">
        <f t="shared" si="2"/>
        <v>29.75</v>
      </c>
      <c r="G106" s="401"/>
    </row>
    <row r="107" spans="1:9">
      <c r="A107" s="444">
        <v>85</v>
      </c>
      <c r="B107" s="369" t="s">
        <v>13</v>
      </c>
      <c r="C107" s="451" t="s">
        <v>393</v>
      </c>
      <c r="D107" s="437" t="s">
        <v>76</v>
      </c>
      <c r="E107" s="408">
        <v>10000</v>
      </c>
      <c r="F107" s="452">
        <f t="shared" si="2"/>
        <v>100</v>
      </c>
      <c r="G107" s="401"/>
    </row>
    <row r="108" spans="1:9">
      <c r="A108" s="444">
        <v>86</v>
      </c>
      <c r="B108" s="369" t="s">
        <v>22</v>
      </c>
      <c r="C108" s="451" t="s">
        <v>393</v>
      </c>
      <c r="D108" s="437" t="s">
        <v>76</v>
      </c>
      <c r="E108" s="408">
        <v>5000</v>
      </c>
      <c r="F108" s="452">
        <f t="shared" si="2"/>
        <v>50</v>
      </c>
      <c r="G108" s="401"/>
    </row>
    <row r="109" spans="1:9">
      <c r="A109" s="444">
        <v>87</v>
      </c>
      <c r="B109" s="369" t="s">
        <v>422</v>
      </c>
      <c r="C109" s="451" t="s">
        <v>393</v>
      </c>
      <c r="D109" s="437" t="s">
        <v>76</v>
      </c>
      <c r="E109" s="408">
        <v>3200</v>
      </c>
      <c r="F109" s="452">
        <f t="shared" si="2"/>
        <v>32</v>
      </c>
      <c r="G109" s="401"/>
    </row>
    <row r="110" spans="1:9">
      <c r="A110" s="444">
        <v>88</v>
      </c>
      <c r="B110" s="369" t="s">
        <v>452</v>
      </c>
      <c r="C110" s="451" t="s">
        <v>393</v>
      </c>
      <c r="D110" s="437" t="s">
        <v>76</v>
      </c>
      <c r="E110" s="408">
        <v>20000</v>
      </c>
      <c r="F110" s="452">
        <f t="shared" si="2"/>
        <v>200</v>
      </c>
      <c r="G110" s="401"/>
      <c r="I110" s="408"/>
    </row>
    <row r="111" spans="1:9" s="439" customFormat="1" ht="13.5" thickBot="1">
      <c r="A111" s="445"/>
      <c r="B111" s="453" t="s">
        <v>371</v>
      </c>
      <c r="C111" s="454"/>
      <c r="D111" s="455"/>
      <c r="E111" s="447">
        <f>SUM(E23:E110)</f>
        <v>870266</v>
      </c>
      <c r="F111" s="456">
        <f>SUM(F23:F110)</f>
        <v>8744.06</v>
      </c>
      <c r="G111" s="457"/>
    </row>
    <row r="112" spans="1:9" ht="13.5" thickTop="1">
      <c r="A112" s="444"/>
      <c r="B112" s="369"/>
      <c r="C112" s="458"/>
      <c r="D112" s="437"/>
      <c r="E112" s="28"/>
      <c r="F112" s="408"/>
    </row>
    <row r="113" spans="1:7">
      <c r="A113" s="459" t="s">
        <v>551</v>
      </c>
      <c r="B113" s="369"/>
      <c r="C113" s="458"/>
      <c r="D113" s="437"/>
      <c r="E113" s="28"/>
      <c r="F113" s="408"/>
    </row>
    <row r="114" spans="1:7">
      <c r="A114" s="437" t="s">
        <v>332</v>
      </c>
      <c r="B114" s="369" t="s">
        <v>333</v>
      </c>
      <c r="C114" s="437" t="s">
        <v>335</v>
      </c>
      <c r="D114" s="437" t="s">
        <v>336</v>
      </c>
      <c r="E114" s="28" t="s">
        <v>337</v>
      </c>
      <c r="F114" s="408" t="s">
        <v>10</v>
      </c>
    </row>
    <row r="115" spans="1:7">
      <c r="A115" s="444">
        <v>1</v>
      </c>
      <c r="B115" s="369" t="s">
        <v>552</v>
      </c>
      <c r="C115" s="458">
        <v>0.1</v>
      </c>
      <c r="D115" s="437" t="s">
        <v>553</v>
      </c>
      <c r="E115" s="28">
        <v>80548</v>
      </c>
      <c r="F115" s="408">
        <f>E115*C115</f>
        <v>8054.8</v>
      </c>
    </row>
    <row r="116" spans="1:7">
      <c r="A116" s="444">
        <v>2</v>
      </c>
      <c r="B116" s="369" t="s">
        <v>554</v>
      </c>
      <c r="C116" s="458">
        <v>0.1</v>
      </c>
      <c r="D116" s="437" t="s">
        <v>553</v>
      </c>
      <c r="E116" s="28">
        <v>116815</v>
      </c>
      <c r="F116" s="408">
        <f t="shared" ref="F116:F118" si="3">E116*C116</f>
        <v>11681.5</v>
      </c>
    </row>
    <row r="117" spans="1:7">
      <c r="A117" s="444">
        <v>3</v>
      </c>
      <c r="B117" s="369" t="s">
        <v>554</v>
      </c>
      <c r="C117" s="458">
        <v>0.1</v>
      </c>
      <c r="D117" s="437" t="s">
        <v>553</v>
      </c>
      <c r="E117" s="28">
        <v>108750</v>
      </c>
      <c r="F117" s="408">
        <f t="shared" si="3"/>
        <v>10875</v>
      </c>
    </row>
    <row r="118" spans="1:7">
      <c r="A118" s="444">
        <v>4</v>
      </c>
      <c r="B118" s="369" t="s">
        <v>555</v>
      </c>
      <c r="C118" s="458">
        <v>0.1</v>
      </c>
      <c r="D118" s="437" t="s">
        <v>553</v>
      </c>
      <c r="E118" s="28">
        <v>8014</v>
      </c>
      <c r="F118" s="408">
        <f t="shared" si="3"/>
        <v>801.40000000000009</v>
      </c>
    </row>
    <row r="119" spans="1:7" s="439" customFormat="1" ht="13.5" thickBot="1">
      <c r="A119" s="445"/>
      <c r="B119" s="453" t="s">
        <v>371</v>
      </c>
      <c r="C119" s="454"/>
      <c r="D119" s="455"/>
      <c r="E119" s="447">
        <f>SUM(E114:E118)</f>
        <v>314127</v>
      </c>
      <c r="F119" s="456">
        <f>SUM(F114:F118)</f>
        <v>31412.7</v>
      </c>
      <c r="G119" s="457"/>
    </row>
    <row r="120" spans="1:7" ht="13.5" thickTop="1">
      <c r="A120" s="444"/>
      <c r="B120" s="369"/>
      <c r="C120" s="458"/>
      <c r="D120" s="437"/>
      <c r="E120" s="28"/>
      <c r="F120" s="408"/>
      <c r="G120" s="425"/>
    </row>
    <row r="121" spans="1:7">
      <c r="A121" s="459" t="s">
        <v>400</v>
      </c>
      <c r="B121" s="460"/>
      <c r="C121" s="448"/>
      <c r="D121" s="448"/>
      <c r="E121" s="28"/>
      <c r="F121" s="408"/>
    </row>
    <row r="122" spans="1:7">
      <c r="A122" s="437" t="s">
        <v>332</v>
      </c>
      <c r="B122" s="369" t="s">
        <v>333</v>
      </c>
      <c r="C122" s="437" t="s">
        <v>335</v>
      </c>
      <c r="D122" s="437" t="s">
        <v>336</v>
      </c>
      <c r="E122" s="28" t="s">
        <v>337</v>
      </c>
      <c r="F122" s="408" t="s">
        <v>10</v>
      </c>
    </row>
    <row r="123" spans="1:7">
      <c r="A123" s="437">
        <v>1</v>
      </c>
      <c r="B123" s="369" t="s">
        <v>484</v>
      </c>
      <c r="C123" s="461">
        <v>0.1</v>
      </c>
      <c r="D123" s="444" t="s">
        <v>105</v>
      </c>
      <c r="E123" s="408">
        <v>4284</v>
      </c>
      <c r="F123" s="408">
        <f>E123*C123</f>
        <v>428.40000000000003</v>
      </c>
    </row>
    <row r="124" spans="1:7">
      <c r="A124" s="437">
        <v>2</v>
      </c>
      <c r="B124" s="369" t="s">
        <v>484</v>
      </c>
      <c r="C124" s="461">
        <v>0.1</v>
      </c>
      <c r="D124" s="444" t="s">
        <v>105</v>
      </c>
      <c r="E124" s="408">
        <v>500</v>
      </c>
      <c r="F124" s="408">
        <f t="shared" ref="F124:F128" si="4">E124*C124</f>
        <v>50</v>
      </c>
    </row>
    <row r="125" spans="1:7">
      <c r="A125" s="437">
        <v>3</v>
      </c>
      <c r="B125" s="369" t="s">
        <v>556</v>
      </c>
      <c r="C125" s="461">
        <v>0.1</v>
      </c>
      <c r="D125" s="444" t="s">
        <v>105</v>
      </c>
      <c r="E125" s="408">
        <v>10000</v>
      </c>
      <c r="F125" s="408">
        <f t="shared" si="4"/>
        <v>1000</v>
      </c>
    </row>
    <row r="126" spans="1:7">
      <c r="A126" s="437">
        <v>4</v>
      </c>
      <c r="B126" s="369" t="s">
        <v>556</v>
      </c>
      <c r="C126" s="461">
        <v>0.1</v>
      </c>
      <c r="D126" s="444" t="s">
        <v>105</v>
      </c>
      <c r="E126" s="408">
        <v>10000</v>
      </c>
      <c r="F126" s="431">
        <f t="shared" si="4"/>
        <v>1000</v>
      </c>
    </row>
    <row r="127" spans="1:7">
      <c r="A127" s="437">
        <v>5</v>
      </c>
      <c r="B127" s="369" t="s">
        <v>484</v>
      </c>
      <c r="C127" s="461">
        <v>0.1</v>
      </c>
      <c r="D127" s="444" t="s">
        <v>105</v>
      </c>
      <c r="E127" s="408">
        <v>25400</v>
      </c>
      <c r="F127" s="408">
        <f t="shared" si="4"/>
        <v>2540</v>
      </c>
    </row>
    <row r="128" spans="1:7">
      <c r="A128" s="437">
        <v>6</v>
      </c>
      <c r="B128" s="369" t="s">
        <v>484</v>
      </c>
      <c r="C128" s="461">
        <v>0.1</v>
      </c>
      <c r="D128" s="444" t="s">
        <v>105</v>
      </c>
      <c r="E128" s="408">
        <v>350</v>
      </c>
      <c r="F128" s="408">
        <f t="shared" si="4"/>
        <v>35</v>
      </c>
    </row>
    <row r="129" spans="1:7" s="439" customFormat="1" ht="13.5" thickBot="1">
      <c r="A129" s="445"/>
      <c r="B129" s="453" t="s">
        <v>371</v>
      </c>
      <c r="C129" s="446"/>
      <c r="D129" s="446"/>
      <c r="E129" s="456">
        <f>SUM(E123:E128)</f>
        <v>50534</v>
      </c>
      <c r="F129" s="456">
        <f>SUM(F123:F128)</f>
        <v>5053.3999999999996</v>
      </c>
    </row>
    <row r="130" spans="1:7" ht="13.5" thickTop="1">
      <c r="A130" s="444"/>
      <c r="B130" s="369"/>
      <c r="C130" s="448"/>
      <c r="D130" s="448"/>
      <c r="E130" s="408"/>
      <c r="F130" s="408"/>
    </row>
    <row r="131" spans="1:7">
      <c r="A131" s="444"/>
      <c r="B131" s="369"/>
      <c r="C131" s="448"/>
      <c r="D131" s="448"/>
      <c r="E131" s="408"/>
      <c r="F131" s="408"/>
    </row>
    <row r="132" spans="1:7">
      <c r="A132" s="459" t="s">
        <v>471</v>
      </c>
      <c r="B132" s="459"/>
      <c r="C132" s="448"/>
      <c r="D132" s="448"/>
      <c r="E132" s="408"/>
      <c r="F132" s="408"/>
    </row>
    <row r="133" spans="1:7">
      <c r="A133" s="437" t="s">
        <v>332</v>
      </c>
      <c r="B133" s="437" t="s">
        <v>333</v>
      </c>
      <c r="C133" s="437" t="s">
        <v>335</v>
      </c>
      <c r="D133" s="437" t="s">
        <v>336</v>
      </c>
      <c r="E133" s="28" t="s">
        <v>337</v>
      </c>
      <c r="F133" s="28" t="s">
        <v>10</v>
      </c>
    </row>
    <row r="134" spans="1:7">
      <c r="A134" s="437">
        <v>1</v>
      </c>
      <c r="B134" s="369" t="s">
        <v>461</v>
      </c>
      <c r="C134" s="461">
        <v>0.05</v>
      </c>
      <c r="D134" s="437" t="s">
        <v>223</v>
      </c>
      <c r="E134" s="408">
        <v>1980</v>
      </c>
      <c r="F134" s="28">
        <f>E134*C134</f>
        <v>99</v>
      </c>
    </row>
    <row r="135" spans="1:7">
      <c r="A135" s="437">
        <v>2</v>
      </c>
      <c r="B135" s="369" t="s">
        <v>461</v>
      </c>
      <c r="C135" s="461">
        <v>0.05</v>
      </c>
      <c r="D135" s="437" t="s">
        <v>223</v>
      </c>
      <c r="E135" s="408">
        <v>1500</v>
      </c>
      <c r="F135" s="28">
        <f t="shared" ref="F135:F138" si="5">E135*C135</f>
        <v>75</v>
      </c>
    </row>
    <row r="136" spans="1:7">
      <c r="A136" s="437">
        <v>3</v>
      </c>
      <c r="B136" s="369" t="s">
        <v>557</v>
      </c>
      <c r="C136" s="461">
        <v>0.05</v>
      </c>
      <c r="D136" s="437" t="s">
        <v>223</v>
      </c>
      <c r="E136" s="408">
        <v>900</v>
      </c>
      <c r="F136" s="28">
        <f t="shared" si="5"/>
        <v>45</v>
      </c>
    </row>
    <row r="137" spans="1:7">
      <c r="A137" s="437">
        <v>4</v>
      </c>
      <c r="B137" s="369" t="s">
        <v>463</v>
      </c>
      <c r="C137" s="461">
        <v>0.05</v>
      </c>
      <c r="D137" s="437" t="s">
        <v>223</v>
      </c>
      <c r="E137" s="408">
        <v>900</v>
      </c>
      <c r="F137" s="28">
        <f t="shared" si="5"/>
        <v>45</v>
      </c>
    </row>
    <row r="138" spans="1:7">
      <c r="A138" s="437">
        <v>5</v>
      </c>
      <c r="B138" s="369" t="s">
        <v>464</v>
      </c>
      <c r="C138" s="461">
        <v>0.05</v>
      </c>
      <c r="D138" s="437" t="s">
        <v>223</v>
      </c>
      <c r="E138" s="408">
        <v>720</v>
      </c>
      <c r="F138" s="28">
        <f t="shared" si="5"/>
        <v>36</v>
      </c>
    </row>
    <row r="139" spans="1:7" s="439" customFormat="1" ht="13.5" thickBot="1">
      <c r="A139" s="445"/>
      <c r="B139" s="446" t="s">
        <v>343</v>
      </c>
      <c r="C139" s="446"/>
      <c r="D139" s="446"/>
      <c r="E139" s="447">
        <f>SUM(E134:E138)</f>
        <v>6000</v>
      </c>
      <c r="F139" s="462">
        <f>SUM(F134:F138)</f>
        <v>300</v>
      </c>
    </row>
    <row r="140" spans="1:7" s="439" customFormat="1" ht="14.25" thickTop="1" thickBot="1">
      <c r="A140" s="463"/>
      <c r="B140" s="455" t="s">
        <v>329</v>
      </c>
      <c r="C140" s="455"/>
      <c r="D140" s="455"/>
      <c r="E140" s="464">
        <f>E139+E129+E111+E19+E119</f>
        <v>3833567</v>
      </c>
      <c r="F140" s="464">
        <f>F139+F129+F119+F111+F19</f>
        <v>97362.959999999992</v>
      </c>
    </row>
    <row r="141" spans="1:7" ht="13.5" thickTop="1"/>
    <row r="142" spans="1:7" ht="15">
      <c r="B142" s="154"/>
      <c r="C142" s="154"/>
      <c r="D142" s="154"/>
      <c r="E142" s="154"/>
      <c r="F142" s="154"/>
      <c r="G142" s="154"/>
    </row>
    <row r="143" spans="1:7" ht="15">
      <c r="B143" s="154" t="s">
        <v>488</v>
      </c>
      <c r="C143" s="154"/>
      <c r="D143" s="154"/>
      <c r="E143" s="154"/>
      <c r="F143" s="154"/>
      <c r="G143" s="154"/>
    </row>
    <row r="144" spans="1:7" ht="15">
      <c r="B144" s="154" t="s">
        <v>10</v>
      </c>
      <c r="C144" s="154"/>
      <c r="D144" s="394">
        <f>F140</f>
        <v>97362.959999999992</v>
      </c>
      <c r="E144" s="154"/>
      <c r="F144" s="154"/>
      <c r="G144" s="154"/>
    </row>
    <row r="145" spans="2:7" ht="15">
      <c r="B145" s="154" t="s">
        <v>489</v>
      </c>
      <c r="C145" s="154"/>
      <c r="D145" s="154">
        <v>2</v>
      </c>
      <c r="E145" s="154"/>
      <c r="F145" s="154"/>
      <c r="G145" s="154"/>
    </row>
    <row r="146" spans="2:7" ht="15">
      <c r="B146" s="154" t="s">
        <v>490</v>
      </c>
      <c r="C146" s="154"/>
      <c r="D146" s="395">
        <v>1.4999999999999999E-2</v>
      </c>
      <c r="E146" s="154" t="s">
        <v>491</v>
      </c>
      <c r="F146" s="154"/>
      <c r="G146" s="154"/>
    </row>
    <row r="147" spans="2:7" ht="15">
      <c r="B147" s="154" t="s">
        <v>492</v>
      </c>
      <c r="C147" s="154"/>
      <c r="D147" s="396">
        <f>D144*D145*D146</f>
        <v>2920.8887999999997</v>
      </c>
      <c r="E147" s="154"/>
      <c r="F147" s="154"/>
      <c r="G147" s="396">
        <f>D147</f>
        <v>2920.8887999999997</v>
      </c>
    </row>
    <row r="148" spans="2:7" ht="15">
      <c r="B148" s="152"/>
      <c r="C148" s="152"/>
      <c r="D148" s="152"/>
      <c r="E148" s="152"/>
      <c r="F148" s="152"/>
      <c r="G148" s="152"/>
    </row>
    <row r="149" spans="2:7" ht="15.75" thickBot="1">
      <c r="B149" s="397" t="s">
        <v>493</v>
      </c>
      <c r="C149" s="397"/>
      <c r="D149" s="397"/>
      <c r="E149" s="397"/>
      <c r="F149" s="397"/>
      <c r="G149" s="398">
        <f>G140+G147</f>
        <v>2920.8887999999997</v>
      </c>
    </row>
    <row r="150" spans="2:7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00A7-CB78-4778-8458-D408AEBF7B05}">
  <dimension ref="A1:J149"/>
  <sheetViews>
    <sheetView topLeftCell="A123" zoomScaleNormal="100" workbookViewId="0">
      <selection activeCell="A126" sqref="A126:XFD147"/>
    </sheetView>
  </sheetViews>
  <sheetFormatPr defaultRowHeight="12.75"/>
  <cols>
    <col min="1" max="1" width="14.85546875" style="110" customWidth="1"/>
    <col min="2" max="2" width="38.28515625" style="110" customWidth="1"/>
    <col min="3" max="5" width="9.140625" style="110"/>
    <col min="6" max="6" width="10" style="110" bestFit="1" customWidth="1"/>
    <col min="7" max="7" width="11.5703125" style="110" bestFit="1" customWidth="1"/>
    <col min="8" max="16384" width="9.140625" style="110"/>
  </cols>
  <sheetData>
    <row r="1" spans="1:7">
      <c r="A1" s="1" t="s">
        <v>357</v>
      </c>
      <c r="B1" s="402" t="s">
        <v>330</v>
      </c>
      <c r="C1" s="402"/>
      <c r="D1" s="402"/>
      <c r="E1" s="402"/>
      <c r="F1" s="403"/>
      <c r="G1" s="403"/>
    </row>
    <row r="2" spans="1:7">
      <c r="A2" s="1" t="s">
        <v>358</v>
      </c>
      <c r="B2" s="402" t="s">
        <v>472</v>
      </c>
      <c r="C2" s="402"/>
      <c r="D2" s="402"/>
      <c r="E2" s="402"/>
      <c r="F2" s="1"/>
      <c r="G2" s="1"/>
    </row>
    <row r="3" spans="1:7">
      <c r="A3" s="402" t="s">
        <v>360</v>
      </c>
      <c r="B3" s="402" t="s">
        <v>453</v>
      </c>
      <c r="C3" s="402"/>
      <c r="D3" s="402"/>
      <c r="E3" s="402"/>
      <c r="F3" s="403" t="s">
        <v>362</v>
      </c>
      <c r="G3" s="404" t="s">
        <v>473</v>
      </c>
    </row>
    <row r="4" spans="1:7">
      <c r="A4" s="402"/>
      <c r="B4" s="402"/>
      <c r="C4" s="402"/>
      <c r="D4" s="402"/>
      <c r="E4" s="402"/>
      <c r="F4" s="403"/>
      <c r="G4" s="403"/>
    </row>
    <row r="5" spans="1:7">
      <c r="A5" s="405" t="s">
        <v>332</v>
      </c>
      <c r="B5" s="406" t="s">
        <v>333</v>
      </c>
      <c r="C5" s="406" t="s">
        <v>334</v>
      </c>
      <c r="D5" s="406" t="s">
        <v>335</v>
      </c>
      <c r="E5" s="406" t="s">
        <v>336</v>
      </c>
      <c r="F5" s="28" t="s">
        <v>337</v>
      </c>
      <c r="G5" s="28" t="s">
        <v>10</v>
      </c>
    </row>
    <row r="6" spans="1:7">
      <c r="A6" s="405">
        <v>1</v>
      </c>
      <c r="B6" s="369" t="s">
        <v>27</v>
      </c>
      <c r="C6" s="406"/>
      <c r="D6" s="407" t="s">
        <v>386</v>
      </c>
      <c r="E6" s="406" t="s">
        <v>76</v>
      </c>
      <c r="F6" s="408">
        <v>500000</v>
      </c>
      <c r="G6" s="28">
        <f>F6*D6</f>
        <v>10000</v>
      </c>
    </row>
    <row r="7" spans="1:7">
      <c r="A7" s="409">
        <v>2</v>
      </c>
      <c r="B7" s="369" t="s">
        <v>494</v>
      </c>
      <c r="C7" s="410"/>
      <c r="D7" s="407" t="s">
        <v>386</v>
      </c>
      <c r="E7" s="406" t="s">
        <v>76</v>
      </c>
      <c r="F7" s="408">
        <v>18503</v>
      </c>
      <c r="G7" s="28">
        <f t="shared" ref="G7:G12" si="0">F7*D7</f>
        <v>370.06</v>
      </c>
    </row>
    <row r="8" spans="1:7">
      <c r="A8" s="405">
        <v>3</v>
      </c>
      <c r="B8" s="369" t="s">
        <v>496</v>
      </c>
      <c r="C8" s="410"/>
      <c r="D8" s="407" t="s">
        <v>386</v>
      </c>
      <c r="E8" s="406" t="s">
        <v>76</v>
      </c>
      <c r="F8" s="408">
        <v>18046</v>
      </c>
      <c r="G8" s="28">
        <f t="shared" si="0"/>
        <v>360.92</v>
      </c>
    </row>
    <row r="9" spans="1:7">
      <c r="A9" s="409">
        <v>4</v>
      </c>
      <c r="B9" s="369" t="s">
        <v>495</v>
      </c>
      <c r="C9" s="410"/>
      <c r="D9" s="407" t="s">
        <v>386</v>
      </c>
      <c r="E9" s="406" t="s">
        <v>364</v>
      </c>
      <c r="F9" s="408">
        <v>7030</v>
      </c>
      <c r="G9" s="28">
        <f t="shared" si="0"/>
        <v>140.6</v>
      </c>
    </row>
    <row r="10" spans="1:7">
      <c r="A10" s="405">
        <v>5</v>
      </c>
      <c r="B10" s="369" t="s">
        <v>27</v>
      </c>
      <c r="C10" s="410"/>
      <c r="D10" s="407" t="s">
        <v>386</v>
      </c>
      <c r="E10" s="406" t="s">
        <v>76</v>
      </c>
      <c r="F10" s="408">
        <v>500000</v>
      </c>
      <c r="G10" s="28">
        <f t="shared" si="0"/>
        <v>10000</v>
      </c>
    </row>
    <row r="11" spans="1:7">
      <c r="A11" s="409">
        <v>6</v>
      </c>
      <c r="B11" s="369" t="s">
        <v>27</v>
      </c>
      <c r="C11" s="1"/>
      <c r="D11" s="407" t="s">
        <v>386</v>
      </c>
      <c r="E11" s="406" t="s">
        <v>76</v>
      </c>
      <c r="F11" s="408">
        <v>500000</v>
      </c>
      <c r="G11" s="28">
        <f t="shared" si="0"/>
        <v>10000</v>
      </c>
    </row>
    <row r="12" spans="1:7">
      <c r="A12" s="405">
        <v>7</v>
      </c>
      <c r="B12" s="369" t="s">
        <v>27</v>
      </c>
      <c r="C12" s="1"/>
      <c r="D12" s="407" t="s">
        <v>386</v>
      </c>
      <c r="E12" s="406" t="s">
        <v>76</v>
      </c>
      <c r="F12" s="408">
        <v>250000</v>
      </c>
      <c r="G12" s="28">
        <f t="shared" si="0"/>
        <v>5000</v>
      </c>
    </row>
    <row r="13" spans="1:7" ht="13.5" thickBot="1">
      <c r="A13" s="411"/>
      <c r="B13" s="412" t="s">
        <v>343</v>
      </c>
      <c r="C13" s="412"/>
      <c r="D13" s="412"/>
      <c r="E13" s="412"/>
      <c r="F13" s="413">
        <f>SUM(F6:F12)</f>
        <v>1793579</v>
      </c>
      <c r="G13" s="414">
        <f>SUM(G6:G12)</f>
        <v>35871.58</v>
      </c>
    </row>
    <row r="14" spans="1:7" ht="13.5" thickTop="1">
      <c r="A14" s="415"/>
      <c r="B14" s="410"/>
      <c r="C14" s="410"/>
      <c r="D14" s="410"/>
      <c r="E14" s="410"/>
      <c r="F14" s="28"/>
      <c r="G14" s="5"/>
    </row>
    <row r="15" spans="1:7">
      <c r="A15" s="416" t="s">
        <v>392</v>
      </c>
      <c r="B15" s="417" t="s">
        <v>345</v>
      </c>
      <c r="C15" s="410"/>
      <c r="D15" s="410"/>
      <c r="E15" s="410"/>
      <c r="F15" s="28"/>
      <c r="G15" s="5"/>
    </row>
    <row r="16" spans="1:7">
      <c r="A16" s="405" t="s">
        <v>332</v>
      </c>
      <c r="B16" s="406" t="s">
        <v>333</v>
      </c>
      <c r="C16" s="406" t="s">
        <v>334</v>
      </c>
      <c r="D16" s="406" t="s">
        <v>335</v>
      </c>
      <c r="E16" s="406" t="s">
        <v>336</v>
      </c>
      <c r="F16" s="28" t="s">
        <v>337</v>
      </c>
      <c r="G16" s="28" t="s">
        <v>10</v>
      </c>
    </row>
    <row r="17" spans="1:8">
      <c r="A17" s="409">
        <v>1</v>
      </c>
      <c r="B17" s="369" t="s">
        <v>497</v>
      </c>
      <c r="C17" s="415"/>
      <c r="D17" s="418" t="s">
        <v>393</v>
      </c>
      <c r="E17" s="406" t="s">
        <v>76</v>
      </c>
      <c r="F17" s="408">
        <v>15625</v>
      </c>
      <c r="G17" s="419">
        <f>F17*D17</f>
        <v>156.25</v>
      </c>
      <c r="H17" s="399"/>
    </row>
    <row r="18" spans="1:8">
      <c r="A18" s="409">
        <v>2</v>
      </c>
      <c r="B18" s="369" t="s">
        <v>497</v>
      </c>
      <c r="C18" s="410"/>
      <c r="D18" s="418" t="s">
        <v>393</v>
      </c>
      <c r="E18" s="406" t="s">
        <v>76</v>
      </c>
      <c r="F18" s="408">
        <v>58500</v>
      </c>
      <c r="G18" s="419">
        <f t="shared" ref="G18:G108" si="1">F18*D18</f>
        <v>585</v>
      </c>
      <c r="H18" s="399"/>
    </row>
    <row r="19" spans="1:8">
      <c r="A19" s="409">
        <v>3</v>
      </c>
      <c r="B19" s="369" t="s">
        <v>498</v>
      </c>
      <c r="C19" s="410"/>
      <c r="D19" s="418" t="s">
        <v>393</v>
      </c>
      <c r="E19" s="406" t="s">
        <v>76</v>
      </c>
      <c r="F19" s="408">
        <v>26357</v>
      </c>
      <c r="G19" s="419">
        <f t="shared" si="1"/>
        <v>263.57</v>
      </c>
      <c r="H19" s="399"/>
    </row>
    <row r="20" spans="1:8">
      <c r="A20" s="409">
        <v>4</v>
      </c>
      <c r="B20" s="369" t="s">
        <v>499</v>
      </c>
      <c r="C20" s="420"/>
      <c r="D20" s="418" t="s">
        <v>393</v>
      </c>
      <c r="E20" s="406" t="s">
        <v>76</v>
      </c>
      <c r="F20" s="408">
        <v>3500</v>
      </c>
      <c r="G20" s="419">
        <f t="shared" si="1"/>
        <v>35</v>
      </c>
      <c r="H20" s="399"/>
    </row>
    <row r="21" spans="1:8">
      <c r="A21" s="409">
        <v>5</v>
      </c>
      <c r="B21" s="369" t="s">
        <v>500</v>
      </c>
      <c r="C21" s="415"/>
      <c r="D21" s="418" t="s">
        <v>393</v>
      </c>
      <c r="E21" s="406" t="s">
        <v>76</v>
      </c>
      <c r="F21" s="408">
        <v>3000</v>
      </c>
      <c r="G21" s="419">
        <f t="shared" si="1"/>
        <v>30</v>
      </c>
      <c r="H21" s="399"/>
    </row>
    <row r="22" spans="1:8">
      <c r="A22" s="409">
        <v>6</v>
      </c>
      <c r="B22" s="369" t="s">
        <v>501</v>
      </c>
      <c r="C22" s="415"/>
      <c r="D22" s="418" t="s">
        <v>393</v>
      </c>
      <c r="E22" s="406" t="s">
        <v>76</v>
      </c>
      <c r="F22" s="408">
        <v>4500</v>
      </c>
      <c r="G22" s="419">
        <f t="shared" si="1"/>
        <v>45</v>
      </c>
      <c r="H22" s="399"/>
    </row>
    <row r="23" spans="1:8">
      <c r="A23" s="409">
        <v>7</v>
      </c>
      <c r="B23" s="369" t="s">
        <v>502</v>
      </c>
      <c r="C23" s="410"/>
      <c r="D23" s="418" t="s">
        <v>393</v>
      </c>
      <c r="E23" s="406" t="s">
        <v>76</v>
      </c>
      <c r="F23" s="408">
        <v>5000</v>
      </c>
      <c r="G23" s="419">
        <f t="shared" si="1"/>
        <v>50</v>
      </c>
      <c r="H23" s="399"/>
    </row>
    <row r="24" spans="1:8">
      <c r="A24" s="409">
        <v>8</v>
      </c>
      <c r="B24" s="369" t="s">
        <v>503</v>
      </c>
      <c r="C24" s="410"/>
      <c r="D24" s="418" t="s">
        <v>393</v>
      </c>
      <c r="E24" s="406" t="s">
        <v>76</v>
      </c>
      <c r="F24" s="408">
        <v>2500</v>
      </c>
      <c r="G24" s="419">
        <f t="shared" si="1"/>
        <v>25</v>
      </c>
      <c r="H24" s="399"/>
    </row>
    <row r="25" spans="1:8">
      <c r="A25" s="409">
        <v>9</v>
      </c>
      <c r="B25" s="369" t="s">
        <v>504</v>
      </c>
      <c r="C25" s="410"/>
      <c r="D25" s="418" t="s">
        <v>393</v>
      </c>
      <c r="E25" s="406" t="s">
        <v>76</v>
      </c>
      <c r="F25" s="408">
        <v>2000</v>
      </c>
      <c r="G25" s="419">
        <f t="shared" si="1"/>
        <v>20</v>
      </c>
      <c r="H25" s="399"/>
    </row>
    <row r="26" spans="1:8">
      <c r="A26" s="409">
        <v>10</v>
      </c>
      <c r="B26" s="369" t="s">
        <v>504</v>
      </c>
      <c r="C26" s="410"/>
      <c r="D26" s="418" t="s">
        <v>393</v>
      </c>
      <c r="E26" s="406" t="s">
        <v>76</v>
      </c>
      <c r="F26" s="408">
        <v>2000</v>
      </c>
      <c r="G26" s="419">
        <f t="shared" si="1"/>
        <v>20</v>
      </c>
      <c r="H26" s="399"/>
    </row>
    <row r="27" spans="1:8">
      <c r="A27" s="409">
        <v>11</v>
      </c>
      <c r="B27" s="369" t="s">
        <v>505</v>
      </c>
      <c r="C27" s="410"/>
      <c r="D27" s="418" t="s">
        <v>393</v>
      </c>
      <c r="E27" s="406" t="s">
        <v>76</v>
      </c>
      <c r="F27" s="408">
        <v>700</v>
      </c>
      <c r="G27" s="419">
        <f t="shared" si="1"/>
        <v>7</v>
      </c>
      <c r="H27" s="399"/>
    </row>
    <row r="28" spans="1:8">
      <c r="A28" s="409">
        <v>12</v>
      </c>
      <c r="B28" s="369" t="s">
        <v>506</v>
      </c>
      <c r="C28" s="410"/>
      <c r="D28" s="418" t="s">
        <v>393</v>
      </c>
      <c r="E28" s="406" t="s">
        <v>76</v>
      </c>
      <c r="F28" s="408">
        <v>100000</v>
      </c>
      <c r="G28" s="419">
        <f t="shared" si="1"/>
        <v>1000</v>
      </c>
      <c r="H28" s="399"/>
    </row>
    <row r="29" spans="1:8">
      <c r="A29" s="409">
        <v>13</v>
      </c>
      <c r="B29" s="369" t="s">
        <v>507</v>
      </c>
      <c r="C29" s="1"/>
      <c r="D29" s="418" t="s">
        <v>393</v>
      </c>
      <c r="E29" s="406" t="s">
        <v>76</v>
      </c>
      <c r="F29" s="408">
        <v>20000</v>
      </c>
      <c r="G29" s="419">
        <f t="shared" si="1"/>
        <v>200</v>
      </c>
      <c r="H29" s="399"/>
    </row>
    <row r="30" spans="1:8">
      <c r="A30" s="409">
        <v>14</v>
      </c>
      <c r="B30" s="369" t="s">
        <v>508</v>
      </c>
      <c r="C30" s="1"/>
      <c r="D30" s="418" t="s">
        <v>393</v>
      </c>
      <c r="E30" s="406" t="s">
        <v>76</v>
      </c>
      <c r="F30" s="408">
        <v>10000</v>
      </c>
      <c r="G30" s="419">
        <f t="shared" si="1"/>
        <v>100</v>
      </c>
      <c r="H30" s="399"/>
    </row>
    <row r="31" spans="1:8">
      <c r="A31" s="409">
        <v>15</v>
      </c>
      <c r="B31" s="369" t="s">
        <v>497</v>
      </c>
      <c r="C31" s="1"/>
      <c r="D31" s="418" t="s">
        <v>393</v>
      </c>
      <c r="E31" s="406" t="s">
        <v>76</v>
      </c>
      <c r="F31" s="408">
        <v>50000</v>
      </c>
      <c r="G31" s="419">
        <f t="shared" si="1"/>
        <v>500</v>
      </c>
      <c r="H31" s="399"/>
    </row>
    <row r="32" spans="1:8">
      <c r="A32" s="409">
        <v>16</v>
      </c>
      <c r="B32" s="369" t="s">
        <v>498</v>
      </c>
      <c r="C32" s="1"/>
      <c r="D32" s="418" t="s">
        <v>393</v>
      </c>
      <c r="E32" s="406" t="s">
        <v>76</v>
      </c>
      <c r="F32" s="408">
        <v>10000</v>
      </c>
      <c r="G32" s="419">
        <f t="shared" si="1"/>
        <v>100</v>
      </c>
      <c r="H32" s="399"/>
    </row>
    <row r="33" spans="1:8">
      <c r="A33" s="409">
        <v>17</v>
      </c>
      <c r="B33" s="369" t="s">
        <v>509</v>
      </c>
      <c r="C33" s="1"/>
      <c r="D33" s="418" t="s">
        <v>393</v>
      </c>
      <c r="E33" s="406" t="s">
        <v>76</v>
      </c>
      <c r="F33" s="408">
        <v>20000</v>
      </c>
      <c r="G33" s="419">
        <f t="shared" si="1"/>
        <v>200</v>
      </c>
      <c r="H33" s="399"/>
    </row>
    <row r="34" spans="1:8">
      <c r="A34" s="409">
        <v>18</v>
      </c>
      <c r="B34" s="369" t="s">
        <v>519</v>
      </c>
      <c r="C34" s="1"/>
      <c r="D34" s="418" t="s">
        <v>393</v>
      </c>
      <c r="E34" s="406" t="s">
        <v>76</v>
      </c>
      <c r="F34" s="408">
        <v>12574</v>
      </c>
      <c r="G34" s="419">
        <f t="shared" si="1"/>
        <v>125.74000000000001</v>
      </c>
      <c r="H34" s="399"/>
    </row>
    <row r="35" spans="1:8">
      <c r="A35" s="409">
        <v>19</v>
      </c>
      <c r="B35" s="369" t="s">
        <v>520</v>
      </c>
      <c r="C35" s="1"/>
      <c r="D35" s="418" t="s">
        <v>393</v>
      </c>
      <c r="E35" s="406" t="s">
        <v>76</v>
      </c>
      <c r="F35" s="408">
        <v>12168</v>
      </c>
      <c r="G35" s="419">
        <f t="shared" si="1"/>
        <v>121.68</v>
      </c>
      <c r="H35" s="399"/>
    </row>
    <row r="36" spans="1:8">
      <c r="A36" s="409">
        <v>20</v>
      </c>
      <c r="B36" s="369" t="s">
        <v>509</v>
      </c>
      <c r="C36" s="1"/>
      <c r="D36" s="418" t="s">
        <v>393</v>
      </c>
      <c r="E36" s="406" t="s">
        <v>76</v>
      </c>
      <c r="F36" s="408">
        <v>79275</v>
      </c>
      <c r="G36" s="419">
        <f t="shared" si="1"/>
        <v>792.75</v>
      </c>
      <c r="H36" s="399"/>
    </row>
    <row r="37" spans="1:8">
      <c r="A37" s="409">
        <v>21</v>
      </c>
      <c r="B37" s="369" t="s">
        <v>509</v>
      </c>
      <c r="C37" s="1"/>
      <c r="D37" s="418" t="s">
        <v>393</v>
      </c>
      <c r="E37" s="406" t="s">
        <v>76</v>
      </c>
      <c r="F37" s="408">
        <v>59018</v>
      </c>
      <c r="G37" s="419">
        <f t="shared" si="1"/>
        <v>590.18000000000006</v>
      </c>
      <c r="H37" s="399"/>
    </row>
    <row r="38" spans="1:8">
      <c r="A38" s="409">
        <v>22</v>
      </c>
      <c r="B38" s="369" t="s">
        <v>61</v>
      </c>
      <c r="C38" s="1"/>
      <c r="D38" s="418" t="s">
        <v>393</v>
      </c>
      <c r="E38" s="406" t="s">
        <v>76</v>
      </c>
      <c r="F38" s="408">
        <v>31460</v>
      </c>
      <c r="G38" s="419">
        <f t="shared" si="1"/>
        <v>314.60000000000002</v>
      </c>
      <c r="H38" s="399"/>
    </row>
    <row r="39" spans="1:8">
      <c r="A39" s="409">
        <v>23</v>
      </c>
      <c r="B39" s="369" t="s">
        <v>497</v>
      </c>
      <c r="C39" s="1"/>
      <c r="D39" s="418" t="s">
        <v>393</v>
      </c>
      <c r="E39" s="406" t="s">
        <v>76</v>
      </c>
      <c r="F39" s="408">
        <v>16562</v>
      </c>
      <c r="G39" s="419">
        <f t="shared" si="1"/>
        <v>165.62</v>
      </c>
      <c r="H39" s="399"/>
    </row>
    <row r="40" spans="1:8">
      <c r="A40" s="409">
        <v>24</v>
      </c>
      <c r="B40" s="369" t="s">
        <v>498</v>
      </c>
      <c r="C40" s="1"/>
      <c r="D40" s="418" t="s">
        <v>393</v>
      </c>
      <c r="E40" s="406" t="s">
        <v>76</v>
      </c>
      <c r="F40" s="408">
        <v>29616</v>
      </c>
      <c r="G40" s="419">
        <f t="shared" si="1"/>
        <v>296.16000000000003</v>
      </c>
      <c r="H40" s="399"/>
    </row>
    <row r="41" spans="1:8">
      <c r="A41" s="409">
        <v>25</v>
      </c>
      <c r="B41" s="369" t="s">
        <v>509</v>
      </c>
      <c r="C41" s="1"/>
      <c r="D41" s="418" t="s">
        <v>393</v>
      </c>
      <c r="E41" s="406" t="s">
        <v>76</v>
      </c>
      <c r="F41" s="408">
        <v>77076</v>
      </c>
      <c r="G41" s="419">
        <f t="shared" si="1"/>
        <v>770.76</v>
      </c>
      <c r="H41" s="399"/>
    </row>
    <row r="42" spans="1:8">
      <c r="A42" s="409">
        <v>26</v>
      </c>
      <c r="B42" s="369" t="s">
        <v>509</v>
      </c>
      <c r="C42" s="1"/>
      <c r="D42" s="418" t="s">
        <v>393</v>
      </c>
      <c r="E42" s="406" t="s">
        <v>76</v>
      </c>
      <c r="F42" s="408">
        <v>60000</v>
      </c>
      <c r="G42" s="419">
        <f t="shared" si="1"/>
        <v>600</v>
      </c>
      <c r="H42" s="399"/>
    </row>
    <row r="43" spans="1:8">
      <c r="A43" s="409">
        <v>27</v>
      </c>
      <c r="B43" s="369" t="s">
        <v>510</v>
      </c>
      <c r="C43" s="1"/>
      <c r="D43" s="418" t="s">
        <v>393</v>
      </c>
      <c r="E43" s="406" t="s">
        <v>76</v>
      </c>
      <c r="F43" s="408">
        <v>36981</v>
      </c>
      <c r="G43" s="419">
        <f t="shared" si="1"/>
        <v>369.81</v>
      </c>
      <c r="H43" s="399"/>
    </row>
    <row r="44" spans="1:8">
      <c r="A44" s="409">
        <v>28</v>
      </c>
      <c r="B44" s="369" t="s">
        <v>511</v>
      </c>
      <c r="C44" s="1"/>
      <c r="D44" s="418" t="s">
        <v>393</v>
      </c>
      <c r="E44" s="406" t="s">
        <v>76</v>
      </c>
      <c r="F44" s="408">
        <v>8220</v>
      </c>
      <c r="G44" s="419">
        <f t="shared" si="1"/>
        <v>82.2</v>
      </c>
      <c r="H44" s="399"/>
    </row>
    <row r="45" spans="1:8">
      <c r="A45" s="409">
        <v>29</v>
      </c>
      <c r="B45" s="369" t="s">
        <v>511</v>
      </c>
      <c r="C45" s="1"/>
      <c r="D45" s="418" t="s">
        <v>393</v>
      </c>
      <c r="E45" s="406" t="s">
        <v>76</v>
      </c>
      <c r="F45" s="408">
        <v>7440</v>
      </c>
      <c r="G45" s="419">
        <f t="shared" si="1"/>
        <v>74.400000000000006</v>
      </c>
      <c r="H45" s="399"/>
    </row>
    <row r="46" spans="1:8">
      <c r="A46" s="409">
        <v>30</v>
      </c>
      <c r="B46" s="369" t="s">
        <v>512</v>
      </c>
      <c r="C46" s="1"/>
      <c r="D46" s="418" t="s">
        <v>393</v>
      </c>
      <c r="E46" s="406" t="s">
        <v>76</v>
      </c>
      <c r="F46" s="408">
        <v>179008</v>
      </c>
      <c r="G46" s="419">
        <f t="shared" si="1"/>
        <v>1790.08</v>
      </c>
      <c r="H46" s="399"/>
    </row>
    <row r="47" spans="1:8">
      <c r="A47" s="409">
        <v>31</v>
      </c>
      <c r="B47" s="369" t="s">
        <v>513</v>
      </c>
      <c r="C47" s="1"/>
      <c r="D47" s="418" t="s">
        <v>393</v>
      </c>
      <c r="E47" s="406" t="s">
        <v>76</v>
      </c>
      <c r="F47" s="408">
        <v>25000</v>
      </c>
      <c r="G47" s="419">
        <f t="shared" si="1"/>
        <v>250</v>
      </c>
      <c r="H47" s="399"/>
    </row>
    <row r="48" spans="1:8">
      <c r="A48" s="409">
        <v>32</v>
      </c>
      <c r="B48" s="369" t="s">
        <v>514</v>
      </c>
      <c r="C48" s="1"/>
      <c r="D48" s="418" t="s">
        <v>393</v>
      </c>
      <c r="E48" s="406" t="s">
        <v>76</v>
      </c>
      <c r="F48" s="408">
        <v>700</v>
      </c>
      <c r="G48" s="419">
        <f t="shared" si="1"/>
        <v>7</v>
      </c>
      <c r="H48" s="399"/>
    </row>
    <row r="49" spans="1:8">
      <c r="A49" s="409">
        <v>33</v>
      </c>
      <c r="B49" s="369" t="s">
        <v>501</v>
      </c>
      <c r="C49" s="1"/>
      <c r="D49" s="418" t="s">
        <v>393</v>
      </c>
      <c r="E49" s="406" t="s">
        <v>76</v>
      </c>
      <c r="F49" s="408">
        <v>1400</v>
      </c>
      <c r="G49" s="419">
        <f t="shared" si="1"/>
        <v>14</v>
      </c>
      <c r="H49" s="399"/>
    </row>
    <row r="50" spans="1:8">
      <c r="A50" s="409">
        <v>34</v>
      </c>
      <c r="B50" s="369" t="s">
        <v>498</v>
      </c>
      <c r="C50" s="1"/>
      <c r="D50" s="418" t="s">
        <v>393</v>
      </c>
      <c r="E50" s="406" t="s">
        <v>76</v>
      </c>
      <c r="F50" s="408">
        <v>30000</v>
      </c>
      <c r="G50" s="419">
        <f t="shared" si="1"/>
        <v>300</v>
      </c>
      <c r="H50" s="399"/>
    </row>
    <row r="51" spans="1:8">
      <c r="A51" s="409">
        <v>35</v>
      </c>
      <c r="B51" s="369" t="s">
        <v>509</v>
      </c>
      <c r="C51" s="1"/>
      <c r="D51" s="418" t="s">
        <v>393</v>
      </c>
      <c r="E51" s="406" t="s">
        <v>76</v>
      </c>
      <c r="F51" s="408">
        <v>72000</v>
      </c>
      <c r="G51" s="419">
        <f t="shared" si="1"/>
        <v>720</v>
      </c>
      <c r="H51" s="399"/>
    </row>
    <row r="52" spans="1:8">
      <c r="A52" s="409">
        <v>36</v>
      </c>
      <c r="B52" s="369" t="s">
        <v>507</v>
      </c>
      <c r="C52" s="1"/>
      <c r="D52" s="418" t="s">
        <v>393</v>
      </c>
      <c r="E52" s="406" t="s">
        <v>76</v>
      </c>
      <c r="F52" s="408">
        <v>10000</v>
      </c>
      <c r="G52" s="419">
        <f t="shared" si="1"/>
        <v>100</v>
      </c>
      <c r="H52" s="399"/>
    </row>
    <row r="53" spans="1:8">
      <c r="A53" s="409">
        <v>37</v>
      </c>
      <c r="B53" s="369" t="s">
        <v>497</v>
      </c>
      <c r="C53" s="1"/>
      <c r="D53" s="418" t="s">
        <v>393</v>
      </c>
      <c r="E53" s="406" t="s">
        <v>76</v>
      </c>
      <c r="F53" s="408">
        <v>50000</v>
      </c>
      <c r="G53" s="419">
        <f t="shared" si="1"/>
        <v>500</v>
      </c>
      <c r="H53" s="399"/>
    </row>
    <row r="54" spans="1:8">
      <c r="A54" s="409">
        <v>38</v>
      </c>
      <c r="B54" s="369" t="s">
        <v>510</v>
      </c>
      <c r="C54" s="1"/>
      <c r="D54" s="418" t="s">
        <v>393</v>
      </c>
      <c r="E54" s="406" t="s">
        <v>76</v>
      </c>
      <c r="F54" s="408">
        <v>35000</v>
      </c>
      <c r="G54" s="419">
        <f t="shared" si="1"/>
        <v>350</v>
      </c>
      <c r="H54" s="399"/>
    </row>
    <row r="55" spans="1:8">
      <c r="A55" s="409">
        <v>39</v>
      </c>
      <c r="B55" s="369" t="s">
        <v>504</v>
      </c>
      <c r="C55" s="1"/>
      <c r="D55" s="418" t="s">
        <v>393</v>
      </c>
      <c r="E55" s="406" t="s">
        <v>76</v>
      </c>
      <c r="F55" s="408">
        <v>3300</v>
      </c>
      <c r="G55" s="419">
        <f t="shared" si="1"/>
        <v>33</v>
      </c>
      <c r="H55" s="399"/>
    </row>
    <row r="56" spans="1:8">
      <c r="A56" s="409">
        <v>40</v>
      </c>
      <c r="B56" s="369" t="s">
        <v>504</v>
      </c>
      <c r="C56" s="1"/>
      <c r="D56" s="418" t="s">
        <v>393</v>
      </c>
      <c r="E56" s="406" t="s">
        <v>76</v>
      </c>
      <c r="F56" s="408">
        <v>2750</v>
      </c>
      <c r="G56" s="419">
        <f t="shared" si="1"/>
        <v>27.5</v>
      </c>
      <c r="H56" s="399"/>
    </row>
    <row r="57" spans="1:8">
      <c r="A57" s="409">
        <v>41</v>
      </c>
      <c r="B57" s="369" t="s">
        <v>503</v>
      </c>
      <c r="C57" s="1"/>
      <c r="D57" s="418" t="s">
        <v>393</v>
      </c>
      <c r="E57" s="406" t="s">
        <v>76</v>
      </c>
      <c r="F57" s="408">
        <v>3050</v>
      </c>
      <c r="G57" s="419">
        <f t="shared" si="1"/>
        <v>30.5</v>
      </c>
      <c r="H57" s="399"/>
    </row>
    <row r="58" spans="1:8">
      <c r="A58" s="409">
        <v>42</v>
      </c>
      <c r="B58" s="369" t="s">
        <v>502</v>
      </c>
      <c r="C58" s="1"/>
      <c r="D58" s="418" t="s">
        <v>393</v>
      </c>
      <c r="E58" s="406" t="s">
        <v>76</v>
      </c>
      <c r="F58" s="408">
        <v>3850</v>
      </c>
      <c r="G58" s="419">
        <f t="shared" si="1"/>
        <v>38.5</v>
      </c>
      <c r="H58" s="399"/>
    </row>
    <row r="59" spans="1:8">
      <c r="A59" s="409">
        <v>43</v>
      </c>
      <c r="B59" s="369" t="s">
        <v>500</v>
      </c>
      <c r="C59" s="1"/>
      <c r="D59" s="418" t="s">
        <v>393</v>
      </c>
      <c r="E59" s="406" t="s">
        <v>76</v>
      </c>
      <c r="F59" s="408">
        <v>3500</v>
      </c>
      <c r="G59" s="419">
        <f t="shared" si="1"/>
        <v>35</v>
      </c>
      <c r="H59" s="399"/>
    </row>
    <row r="60" spans="1:8">
      <c r="A60" s="409">
        <v>44</v>
      </c>
      <c r="B60" s="369" t="s">
        <v>499</v>
      </c>
      <c r="C60" s="1"/>
      <c r="D60" s="418" t="s">
        <v>393</v>
      </c>
      <c r="E60" s="406" t="s">
        <v>76</v>
      </c>
      <c r="F60" s="408">
        <v>3750</v>
      </c>
      <c r="G60" s="419">
        <f t="shared" si="1"/>
        <v>37.5</v>
      </c>
      <c r="H60" s="399"/>
    </row>
    <row r="61" spans="1:8">
      <c r="A61" s="409">
        <v>45</v>
      </c>
      <c r="B61" s="369" t="s">
        <v>514</v>
      </c>
      <c r="C61" s="1"/>
      <c r="D61" s="418" t="s">
        <v>393</v>
      </c>
      <c r="E61" s="406" t="s">
        <v>76</v>
      </c>
      <c r="F61" s="408">
        <v>2800</v>
      </c>
      <c r="G61" s="419">
        <f t="shared" si="1"/>
        <v>28</v>
      </c>
      <c r="H61" s="399"/>
    </row>
    <row r="62" spans="1:8">
      <c r="A62" s="409">
        <v>46</v>
      </c>
      <c r="B62" s="369" t="s">
        <v>515</v>
      </c>
      <c r="C62" s="1"/>
      <c r="D62" s="418" t="s">
        <v>393</v>
      </c>
      <c r="E62" s="406" t="s">
        <v>76</v>
      </c>
      <c r="F62" s="408">
        <v>20000</v>
      </c>
      <c r="G62" s="419">
        <f t="shared" si="1"/>
        <v>200</v>
      </c>
      <c r="H62" s="399"/>
    </row>
    <row r="63" spans="1:8">
      <c r="A63" s="409">
        <v>47</v>
      </c>
      <c r="B63" s="369" t="s">
        <v>509</v>
      </c>
      <c r="C63" s="1"/>
      <c r="D63" s="418" t="s">
        <v>393</v>
      </c>
      <c r="E63" s="406" t="s">
        <v>76</v>
      </c>
      <c r="F63" s="408">
        <v>50000</v>
      </c>
      <c r="G63" s="419">
        <f t="shared" si="1"/>
        <v>500</v>
      </c>
      <c r="H63" s="399"/>
    </row>
    <row r="64" spans="1:8">
      <c r="A64" s="409">
        <v>48</v>
      </c>
      <c r="B64" s="369" t="s">
        <v>506</v>
      </c>
      <c r="C64" s="1"/>
      <c r="D64" s="418" t="s">
        <v>393</v>
      </c>
      <c r="E64" s="406" t="s">
        <v>76</v>
      </c>
      <c r="F64" s="408">
        <v>100000</v>
      </c>
      <c r="G64" s="419">
        <f t="shared" si="1"/>
        <v>1000</v>
      </c>
      <c r="H64" s="399"/>
    </row>
    <row r="65" spans="1:10">
      <c r="A65" s="409">
        <v>49</v>
      </c>
      <c r="B65" s="369" t="s">
        <v>497</v>
      </c>
      <c r="C65" s="1"/>
      <c r="D65" s="418" t="s">
        <v>393</v>
      </c>
      <c r="E65" s="406" t="s">
        <v>76</v>
      </c>
      <c r="F65" s="408">
        <v>15000</v>
      </c>
      <c r="G65" s="419">
        <f t="shared" si="1"/>
        <v>150</v>
      </c>
      <c r="H65" s="399"/>
    </row>
    <row r="66" spans="1:10">
      <c r="A66" s="409">
        <v>50</v>
      </c>
      <c r="B66" s="369" t="s">
        <v>511</v>
      </c>
      <c r="C66" s="1"/>
      <c r="D66" s="418" t="s">
        <v>393</v>
      </c>
      <c r="E66" s="406" t="s">
        <v>76</v>
      </c>
      <c r="F66" s="408">
        <v>10000</v>
      </c>
      <c r="G66" s="419">
        <f t="shared" si="1"/>
        <v>100</v>
      </c>
      <c r="H66" s="399"/>
    </row>
    <row r="67" spans="1:10">
      <c r="A67" s="409">
        <v>51</v>
      </c>
      <c r="B67" s="369" t="s">
        <v>504</v>
      </c>
      <c r="C67" s="1"/>
      <c r="D67" s="418" t="s">
        <v>393</v>
      </c>
      <c r="E67" s="406" t="s">
        <v>76</v>
      </c>
      <c r="F67" s="408">
        <v>6320</v>
      </c>
      <c r="G67" s="419">
        <f t="shared" si="1"/>
        <v>63.2</v>
      </c>
      <c r="H67" s="399"/>
    </row>
    <row r="68" spans="1:10">
      <c r="A68" s="409">
        <v>52</v>
      </c>
      <c r="B68" s="369" t="s">
        <v>505</v>
      </c>
      <c r="C68" s="1"/>
      <c r="D68" s="418" t="s">
        <v>393</v>
      </c>
      <c r="E68" s="406" t="s">
        <v>76</v>
      </c>
      <c r="F68" s="408">
        <v>1500</v>
      </c>
      <c r="G68" s="419">
        <f t="shared" si="1"/>
        <v>15</v>
      </c>
      <c r="H68" s="399"/>
    </row>
    <row r="69" spans="1:10">
      <c r="A69" s="409">
        <v>53</v>
      </c>
      <c r="B69" s="369" t="s">
        <v>514</v>
      </c>
      <c r="C69" s="1"/>
      <c r="D69" s="418" t="s">
        <v>393</v>
      </c>
      <c r="E69" s="406" t="s">
        <v>76</v>
      </c>
      <c r="F69" s="408">
        <v>4200</v>
      </c>
      <c r="G69" s="419">
        <f t="shared" si="1"/>
        <v>42</v>
      </c>
      <c r="H69" s="399"/>
    </row>
    <row r="70" spans="1:10">
      <c r="A70" s="409">
        <v>54</v>
      </c>
      <c r="B70" s="369" t="s">
        <v>502</v>
      </c>
      <c r="C70" s="1"/>
      <c r="D70" s="418" t="s">
        <v>393</v>
      </c>
      <c r="E70" s="406" t="s">
        <v>76</v>
      </c>
      <c r="F70" s="408">
        <v>3500</v>
      </c>
      <c r="G70" s="419">
        <f t="shared" si="1"/>
        <v>35</v>
      </c>
      <c r="H70" s="399"/>
    </row>
    <row r="71" spans="1:10">
      <c r="A71" s="409">
        <v>55</v>
      </c>
      <c r="B71" s="369" t="s">
        <v>504</v>
      </c>
      <c r="C71" s="410"/>
      <c r="D71" s="418" t="s">
        <v>393</v>
      </c>
      <c r="E71" s="406" t="s">
        <v>76</v>
      </c>
      <c r="F71" s="408">
        <v>3300</v>
      </c>
      <c r="G71" s="419">
        <f t="shared" si="1"/>
        <v>33</v>
      </c>
      <c r="H71" s="399"/>
    </row>
    <row r="72" spans="1:10">
      <c r="A72" s="409">
        <v>56</v>
      </c>
      <c r="B72" s="369" t="s">
        <v>503</v>
      </c>
      <c r="C72" s="410"/>
      <c r="D72" s="418" t="s">
        <v>393</v>
      </c>
      <c r="E72" s="406" t="s">
        <v>76</v>
      </c>
      <c r="F72" s="408">
        <v>4950</v>
      </c>
      <c r="G72" s="419">
        <f t="shared" si="1"/>
        <v>49.5</v>
      </c>
      <c r="H72" s="399"/>
      <c r="J72" s="408"/>
    </row>
    <row r="73" spans="1:10">
      <c r="A73" s="409">
        <v>57</v>
      </c>
      <c r="B73" s="369" t="s">
        <v>498</v>
      </c>
      <c r="C73" s="410"/>
      <c r="D73" s="418" t="s">
        <v>393</v>
      </c>
      <c r="E73" s="406" t="s">
        <v>76</v>
      </c>
      <c r="F73" s="408">
        <v>26600</v>
      </c>
      <c r="G73" s="419">
        <f t="shared" si="1"/>
        <v>266</v>
      </c>
      <c r="H73" s="399"/>
      <c r="J73" s="408"/>
    </row>
    <row r="74" spans="1:10">
      <c r="A74" s="409">
        <v>58</v>
      </c>
      <c r="B74" s="369" t="s">
        <v>498</v>
      </c>
      <c r="C74" s="410"/>
      <c r="D74" s="418" t="s">
        <v>393</v>
      </c>
      <c r="E74" s="406" t="s">
        <v>76</v>
      </c>
      <c r="F74" s="408">
        <v>18700</v>
      </c>
      <c r="G74" s="419">
        <f t="shared" si="1"/>
        <v>187</v>
      </c>
      <c r="H74" s="399"/>
      <c r="J74" s="408"/>
    </row>
    <row r="75" spans="1:10">
      <c r="A75" s="409">
        <v>59</v>
      </c>
      <c r="B75" s="369" t="s">
        <v>507</v>
      </c>
      <c r="C75" s="410"/>
      <c r="D75" s="418" t="s">
        <v>393</v>
      </c>
      <c r="E75" s="406" t="s">
        <v>76</v>
      </c>
      <c r="F75" s="408">
        <v>31700</v>
      </c>
      <c r="G75" s="419">
        <f t="shared" si="1"/>
        <v>317</v>
      </c>
      <c r="H75" s="399"/>
      <c r="J75" s="408"/>
    </row>
    <row r="76" spans="1:10">
      <c r="A76" s="409">
        <v>60</v>
      </c>
      <c r="B76" s="369" t="s">
        <v>497</v>
      </c>
      <c r="C76" s="410"/>
      <c r="D76" s="418" t="s">
        <v>393</v>
      </c>
      <c r="E76" s="406" t="s">
        <v>76</v>
      </c>
      <c r="F76" s="408">
        <v>31000</v>
      </c>
      <c r="G76" s="419">
        <f t="shared" si="1"/>
        <v>310</v>
      </c>
      <c r="H76" s="399"/>
      <c r="J76" s="408"/>
    </row>
    <row r="77" spans="1:10">
      <c r="A77" s="409">
        <v>61</v>
      </c>
      <c r="B77" s="369" t="s">
        <v>497</v>
      </c>
      <c r="C77" s="410"/>
      <c r="D77" s="418" t="s">
        <v>393</v>
      </c>
      <c r="E77" s="406" t="s">
        <v>76</v>
      </c>
      <c r="F77" s="408">
        <v>30900</v>
      </c>
      <c r="G77" s="419">
        <f t="shared" si="1"/>
        <v>309</v>
      </c>
      <c r="H77" s="399"/>
      <c r="J77" s="408"/>
    </row>
    <row r="78" spans="1:10">
      <c r="A78" s="409">
        <v>62</v>
      </c>
      <c r="B78" s="369" t="s">
        <v>497</v>
      </c>
      <c r="C78" s="410"/>
      <c r="D78" s="418" t="s">
        <v>393</v>
      </c>
      <c r="E78" s="406" t="s">
        <v>76</v>
      </c>
      <c r="F78" s="408">
        <v>16600</v>
      </c>
      <c r="G78" s="419">
        <f t="shared" si="1"/>
        <v>166</v>
      </c>
      <c r="H78" s="399"/>
      <c r="J78" s="408"/>
    </row>
    <row r="79" spans="1:10">
      <c r="A79" s="409">
        <v>63</v>
      </c>
      <c r="B79" s="369" t="s">
        <v>508</v>
      </c>
      <c r="C79" s="410"/>
      <c r="D79" s="418" t="s">
        <v>393</v>
      </c>
      <c r="E79" s="406" t="s">
        <v>76</v>
      </c>
      <c r="F79" s="408">
        <v>9700</v>
      </c>
      <c r="G79" s="419">
        <f t="shared" si="1"/>
        <v>97</v>
      </c>
      <c r="H79" s="399"/>
      <c r="J79" s="408"/>
    </row>
    <row r="80" spans="1:10">
      <c r="A80" s="409">
        <v>64</v>
      </c>
      <c r="B80" s="369" t="s">
        <v>498</v>
      </c>
      <c r="C80" s="410"/>
      <c r="D80" s="418" t="s">
        <v>393</v>
      </c>
      <c r="E80" s="406" t="s">
        <v>76</v>
      </c>
      <c r="F80" s="408">
        <v>25000</v>
      </c>
      <c r="G80" s="419">
        <f t="shared" si="1"/>
        <v>250</v>
      </c>
      <c r="H80" s="399"/>
      <c r="J80" s="408"/>
    </row>
    <row r="81" spans="1:10">
      <c r="A81" s="409">
        <v>65</v>
      </c>
      <c r="B81" s="369" t="s">
        <v>497</v>
      </c>
      <c r="C81" s="410"/>
      <c r="D81" s="418" t="s">
        <v>393</v>
      </c>
      <c r="E81" s="406" t="s">
        <v>76</v>
      </c>
      <c r="F81" s="408">
        <v>50000</v>
      </c>
      <c r="G81" s="419">
        <f t="shared" si="1"/>
        <v>500</v>
      </c>
      <c r="H81" s="399"/>
      <c r="J81" s="408"/>
    </row>
    <row r="82" spans="1:10">
      <c r="A82" s="409">
        <v>66</v>
      </c>
      <c r="B82" s="369" t="s">
        <v>509</v>
      </c>
      <c r="C82" s="410"/>
      <c r="D82" s="418" t="s">
        <v>393</v>
      </c>
      <c r="E82" s="406" t="s">
        <v>76</v>
      </c>
      <c r="F82" s="408">
        <v>25000</v>
      </c>
      <c r="G82" s="419">
        <f t="shared" si="1"/>
        <v>250</v>
      </c>
      <c r="H82" s="399"/>
      <c r="J82" s="408"/>
    </row>
    <row r="83" spans="1:10">
      <c r="A83" s="409">
        <v>67</v>
      </c>
      <c r="B83" s="369" t="s">
        <v>511</v>
      </c>
      <c r="C83" s="410"/>
      <c r="D83" s="418" t="s">
        <v>393</v>
      </c>
      <c r="E83" s="406" t="s">
        <v>76</v>
      </c>
      <c r="F83" s="408">
        <v>5500</v>
      </c>
      <c r="G83" s="419">
        <f t="shared" si="1"/>
        <v>55</v>
      </c>
      <c r="H83" s="399"/>
      <c r="J83" s="408"/>
    </row>
    <row r="84" spans="1:10">
      <c r="A84" s="409">
        <v>68</v>
      </c>
      <c r="B84" s="369" t="s">
        <v>516</v>
      </c>
      <c r="C84" s="410"/>
      <c r="D84" s="418" t="s">
        <v>393</v>
      </c>
      <c r="E84" s="406" t="s">
        <v>76</v>
      </c>
      <c r="F84" s="408">
        <v>30000</v>
      </c>
      <c r="G84" s="419">
        <f t="shared" si="1"/>
        <v>300</v>
      </c>
      <c r="H84" s="399"/>
      <c r="J84" s="408"/>
    </row>
    <row r="85" spans="1:10">
      <c r="A85" s="409">
        <v>69</v>
      </c>
      <c r="B85" s="369" t="s">
        <v>513</v>
      </c>
      <c r="C85" s="410"/>
      <c r="D85" s="418" t="s">
        <v>393</v>
      </c>
      <c r="E85" s="406" t="s">
        <v>76</v>
      </c>
      <c r="F85" s="408">
        <v>30000</v>
      </c>
      <c r="G85" s="419">
        <f t="shared" si="1"/>
        <v>300</v>
      </c>
      <c r="H85" s="399"/>
      <c r="J85" s="408"/>
    </row>
    <row r="86" spans="1:10">
      <c r="A86" s="409">
        <v>70</v>
      </c>
      <c r="B86" s="369" t="s">
        <v>504</v>
      </c>
      <c r="C86" s="410"/>
      <c r="D86" s="418" t="s">
        <v>393</v>
      </c>
      <c r="E86" s="406" t="s">
        <v>76</v>
      </c>
      <c r="F86" s="408">
        <v>3400</v>
      </c>
      <c r="G86" s="419">
        <f t="shared" si="1"/>
        <v>34</v>
      </c>
      <c r="H86" s="399"/>
      <c r="J86" s="408"/>
    </row>
    <row r="87" spans="1:10">
      <c r="A87" s="409">
        <v>71</v>
      </c>
      <c r="B87" s="369" t="s">
        <v>504</v>
      </c>
      <c r="C87" s="410"/>
      <c r="D87" s="418" t="s">
        <v>393</v>
      </c>
      <c r="E87" s="406" t="s">
        <v>76</v>
      </c>
      <c r="F87" s="408">
        <v>4400</v>
      </c>
      <c r="G87" s="419">
        <f t="shared" si="1"/>
        <v>44</v>
      </c>
      <c r="H87" s="399"/>
      <c r="J87" s="408"/>
    </row>
    <row r="88" spans="1:10">
      <c r="A88" s="409">
        <v>72</v>
      </c>
      <c r="B88" s="369" t="s">
        <v>503</v>
      </c>
      <c r="C88" s="410"/>
      <c r="D88" s="418" t="s">
        <v>393</v>
      </c>
      <c r="E88" s="406" t="s">
        <v>76</v>
      </c>
      <c r="F88" s="408">
        <v>2500</v>
      </c>
      <c r="G88" s="419">
        <f t="shared" si="1"/>
        <v>25</v>
      </c>
      <c r="H88" s="399"/>
      <c r="J88" s="408"/>
    </row>
    <row r="89" spans="1:10">
      <c r="A89" s="409">
        <v>73</v>
      </c>
      <c r="B89" s="369" t="s">
        <v>514</v>
      </c>
      <c r="C89" s="410"/>
      <c r="D89" s="418" t="s">
        <v>393</v>
      </c>
      <c r="E89" s="406" t="s">
        <v>76</v>
      </c>
      <c r="F89" s="408">
        <v>3500</v>
      </c>
      <c r="G89" s="419">
        <f t="shared" si="1"/>
        <v>35</v>
      </c>
      <c r="H89" s="399"/>
      <c r="J89" s="408"/>
    </row>
    <row r="90" spans="1:10">
      <c r="A90" s="409">
        <v>74</v>
      </c>
      <c r="B90" s="369" t="s">
        <v>501</v>
      </c>
      <c r="C90" s="410"/>
      <c r="D90" s="418" t="s">
        <v>393</v>
      </c>
      <c r="E90" s="406" t="s">
        <v>76</v>
      </c>
      <c r="F90" s="408">
        <v>2000</v>
      </c>
      <c r="G90" s="419">
        <f t="shared" si="1"/>
        <v>20</v>
      </c>
      <c r="H90" s="399"/>
      <c r="J90" s="408"/>
    </row>
    <row r="91" spans="1:10">
      <c r="A91" s="409">
        <v>75</v>
      </c>
      <c r="B91" s="369" t="s">
        <v>505</v>
      </c>
      <c r="C91" s="410"/>
      <c r="D91" s="418" t="s">
        <v>393</v>
      </c>
      <c r="E91" s="406" t="s">
        <v>76</v>
      </c>
      <c r="F91" s="408">
        <v>2100</v>
      </c>
      <c r="G91" s="419">
        <f t="shared" si="1"/>
        <v>21</v>
      </c>
      <c r="H91" s="399"/>
      <c r="J91" s="408"/>
    </row>
    <row r="92" spans="1:10">
      <c r="A92" s="409">
        <v>76</v>
      </c>
      <c r="B92" s="369" t="s">
        <v>502</v>
      </c>
      <c r="C92" s="410"/>
      <c r="D92" s="418" t="s">
        <v>393</v>
      </c>
      <c r="E92" s="406" t="s">
        <v>76</v>
      </c>
      <c r="F92" s="408">
        <v>2000</v>
      </c>
      <c r="G92" s="419">
        <f t="shared" si="1"/>
        <v>20</v>
      </c>
      <c r="H92" s="399"/>
      <c r="J92" s="408"/>
    </row>
    <row r="93" spans="1:10">
      <c r="A93" s="409">
        <v>77</v>
      </c>
      <c r="B93" s="369" t="s">
        <v>500</v>
      </c>
      <c r="C93" s="410"/>
      <c r="D93" s="418" t="s">
        <v>393</v>
      </c>
      <c r="E93" s="406" t="s">
        <v>76</v>
      </c>
      <c r="F93" s="408">
        <v>4500</v>
      </c>
      <c r="G93" s="419">
        <f t="shared" si="1"/>
        <v>45</v>
      </c>
      <c r="H93" s="399"/>
      <c r="J93" s="408"/>
    </row>
    <row r="94" spans="1:10">
      <c r="A94" s="409">
        <v>78</v>
      </c>
      <c r="B94" s="369" t="s">
        <v>514</v>
      </c>
      <c r="C94" s="410"/>
      <c r="D94" s="418" t="s">
        <v>393</v>
      </c>
      <c r="E94" s="406" t="s">
        <v>76</v>
      </c>
      <c r="F94" s="408">
        <v>1800</v>
      </c>
      <c r="G94" s="419">
        <f t="shared" si="1"/>
        <v>18</v>
      </c>
      <c r="H94" s="399"/>
      <c r="J94" s="408"/>
    </row>
    <row r="95" spans="1:10">
      <c r="A95" s="409">
        <v>79</v>
      </c>
      <c r="B95" s="369" t="s">
        <v>498</v>
      </c>
      <c r="C95" s="410"/>
      <c r="D95" s="418" t="s">
        <v>393</v>
      </c>
      <c r="E95" s="406" t="s">
        <v>76</v>
      </c>
      <c r="F95" s="408">
        <v>28700</v>
      </c>
      <c r="G95" s="419">
        <f t="shared" si="1"/>
        <v>287</v>
      </c>
      <c r="H95" s="399"/>
      <c r="J95" s="408"/>
    </row>
    <row r="96" spans="1:10">
      <c r="A96" s="409">
        <v>80</v>
      </c>
      <c r="B96" s="369" t="s">
        <v>515</v>
      </c>
      <c r="C96" s="410"/>
      <c r="D96" s="418" t="s">
        <v>393</v>
      </c>
      <c r="E96" s="406" t="s">
        <v>76</v>
      </c>
      <c r="F96" s="408">
        <v>40800</v>
      </c>
      <c r="G96" s="419">
        <f t="shared" si="1"/>
        <v>408</v>
      </c>
      <c r="H96" s="399"/>
      <c r="J96" s="408"/>
    </row>
    <row r="97" spans="1:10">
      <c r="A97" s="409">
        <v>81</v>
      </c>
      <c r="B97" s="369" t="s">
        <v>517</v>
      </c>
      <c r="C97" s="410"/>
      <c r="D97" s="418" t="s">
        <v>393</v>
      </c>
      <c r="E97" s="406" t="s">
        <v>76</v>
      </c>
      <c r="F97" s="408">
        <v>104700</v>
      </c>
      <c r="G97" s="419">
        <f t="shared" si="1"/>
        <v>1047</v>
      </c>
      <c r="H97" s="399"/>
      <c r="J97" s="408"/>
    </row>
    <row r="98" spans="1:10">
      <c r="A98" s="409">
        <v>82</v>
      </c>
      <c r="B98" s="369" t="s">
        <v>517</v>
      </c>
      <c r="C98" s="410"/>
      <c r="D98" s="418" t="s">
        <v>393</v>
      </c>
      <c r="E98" s="406" t="s">
        <v>76</v>
      </c>
      <c r="F98" s="408">
        <v>94200</v>
      </c>
      <c r="G98" s="419">
        <f t="shared" si="1"/>
        <v>942</v>
      </c>
      <c r="H98" s="399"/>
      <c r="J98" s="408"/>
    </row>
    <row r="99" spans="1:10">
      <c r="A99" s="409">
        <v>83</v>
      </c>
      <c r="B99" s="369" t="s">
        <v>517</v>
      </c>
      <c r="C99" s="410"/>
      <c r="D99" s="418" t="s">
        <v>393</v>
      </c>
      <c r="E99" s="406" t="s">
        <v>76</v>
      </c>
      <c r="F99" s="408">
        <v>66500</v>
      </c>
      <c r="G99" s="419">
        <f t="shared" si="1"/>
        <v>665</v>
      </c>
      <c r="H99" s="399"/>
      <c r="J99" s="408"/>
    </row>
    <row r="100" spans="1:10">
      <c r="A100" s="409">
        <v>84</v>
      </c>
      <c r="B100" s="369" t="s">
        <v>517</v>
      </c>
      <c r="C100" s="410"/>
      <c r="D100" s="418" t="s">
        <v>393</v>
      </c>
      <c r="E100" s="406" t="s">
        <v>76</v>
      </c>
      <c r="F100" s="408">
        <v>40000</v>
      </c>
      <c r="G100" s="419">
        <f t="shared" si="1"/>
        <v>400</v>
      </c>
      <c r="H100" s="399"/>
      <c r="J100" s="408"/>
    </row>
    <row r="101" spans="1:10">
      <c r="A101" s="409">
        <v>85</v>
      </c>
      <c r="B101" s="369" t="s">
        <v>507</v>
      </c>
      <c r="C101" s="410"/>
      <c r="D101" s="418" t="s">
        <v>393</v>
      </c>
      <c r="E101" s="406" t="s">
        <v>76</v>
      </c>
      <c r="F101" s="408">
        <v>14400</v>
      </c>
      <c r="G101" s="419">
        <f t="shared" si="1"/>
        <v>144</v>
      </c>
      <c r="H101" s="399"/>
      <c r="J101" s="408"/>
    </row>
    <row r="102" spans="1:10">
      <c r="A102" s="409">
        <v>86</v>
      </c>
      <c r="B102" s="369" t="s">
        <v>497</v>
      </c>
      <c r="C102" s="410"/>
      <c r="D102" s="418" t="s">
        <v>393</v>
      </c>
      <c r="E102" s="406" t="s">
        <v>76</v>
      </c>
      <c r="F102" s="408">
        <v>33100</v>
      </c>
      <c r="G102" s="419">
        <f t="shared" si="1"/>
        <v>331</v>
      </c>
      <c r="H102" s="399"/>
      <c r="J102" s="408"/>
    </row>
    <row r="103" spans="1:10">
      <c r="A103" s="409">
        <v>87</v>
      </c>
      <c r="B103" s="369" t="s">
        <v>497</v>
      </c>
      <c r="C103" s="410"/>
      <c r="D103" s="418" t="s">
        <v>393</v>
      </c>
      <c r="E103" s="406" t="s">
        <v>76</v>
      </c>
      <c r="F103" s="408">
        <v>31000</v>
      </c>
      <c r="G103" s="419">
        <f t="shared" si="1"/>
        <v>310</v>
      </c>
      <c r="H103" s="399"/>
      <c r="J103" s="408"/>
    </row>
    <row r="104" spans="1:10">
      <c r="A104" s="409">
        <v>88</v>
      </c>
      <c r="B104" s="369" t="s">
        <v>498</v>
      </c>
      <c r="C104" s="410"/>
      <c r="D104" s="418" t="s">
        <v>393</v>
      </c>
      <c r="E104" s="406" t="s">
        <v>76</v>
      </c>
      <c r="F104" s="408">
        <v>6200</v>
      </c>
      <c r="G104" s="419">
        <f t="shared" si="1"/>
        <v>62</v>
      </c>
      <c r="H104" s="399"/>
      <c r="J104" s="408"/>
    </row>
    <row r="105" spans="1:10">
      <c r="A105" s="409">
        <v>89</v>
      </c>
      <c r="B105" s="369" t="s">
        <v>516</v>
      </c>
      <c r="C105" s="410"/>
      <c r="D105" s="418" t="s">
        <v>393</v>
      </c>
      <c r="E105" s="406" t="s">
        <v>76</v>
      </c>
      <c r="F105" s="408">
        <v>3100</v>
      </c>
      <c r="G105" s="419">
        <f t="shared" si="1"/>
        <v>31</v>
      </c>
      <c r="H105" s="399"/>
      <c r="J105" s="408"/>
    </row>
    <row r="106" spans="1:10">
      <c r="A106" s="409">
        <v>90</v>
      </c>
      <c r="B106" s="369" t="s">
        <v>513</v>
      </c>
      <c r="C106" s="410"/>
      <c r="D106" s="418" t="s">
        <v>393</v>
      </c>
      <c r="E106" s="406" t="s">
        <v>76</v>
      </c>
      <c r="F106" s="408">
        <v>1500</v>
      </c>
      <c r="G106" s="419">
        <f t="shared" si="1"/>
        <v>15</v>
      </c>
      <c r="H106" s="399"/>
      <c r="J106" s="408"/>
    </row>
    <row r="107" spans="1:10">
      <c r="A107" s="409">
        <v>91</v>
      </c>
      <c r="B107" s="369" t="s">
        <v>509</v>
      </c>
      <c r="C107" s="410"/>
      <c r="D107" s="418" t="s">
        <v>393</v>
      </c>
      <c r="E107" s="406" t="s">
        <v>76</v>
      </c>
      <c r="F107" s="408">
        <v>1600</v>
      </c>
      <c r="G107" s="419">
        <f t="shared" si="1"/>
        <v>16</v>
      </c>
      <c r="H107" s="399"/>
      <c r="J107" s="408"/>
    </row>
    <row r="108" spans="1:10">
      <c r="A108" s="409">
        <v>92</v>
      </c>
      <c r="B108" s="369" t="s">
        <v>518</v>
      </c>
      <c r="C108" s="410"/>
      <c r="D108" s="418" t="s">
        <v>393</v>
      </c>
      <c r="E108" s="406" t="s">
        <v>76</v>
      </c>
      <c r="F108" s="408">
        <v>25000</v>
      </c>
      <c r="G108" s="419">
        <f t="shared" si="1"/>
        <v>250</v>
      </c>
      <c r="H108" s="399"/>
      <c r="J108" s="408"/>
    </row>
    <row r="109" spans="1:10" ht="13.5" thickBot="1">
      <c r="A109" s="411"/>
      <c r="B109" s="421" t="s">
        <v>371</v>
      </c>
      <c r="C109" s="412"/>
      <c r="D109" s="422"/>
      <c r="E109" s="423"/>
      <c r="F109" s="413">
        <f>SUM(F17:F108)</f>
        <v>2256650</v>
      </c>
      <c r="G109" s="424">
        <f>SUM(G17:G108)</f>
        <v>22566.5</v>
      </c>
      <c r="H109" s="425"/>
    </row>
    <row r="110" spans="1:10" ht="13.5" thickTop="1">
      <c r="A110" s="415"/>
      <c r="B110" s="426"/>
      <c r="C110" s="410"/>
      <c r="D110" s="427"/>
      <c r="E110" s="406"/>
      <c r="F110" s="28"/>
      <c r="G110" s="408"/>
    </row>
    <row r="111" spans="1:10">
      <c r="A111" s="428" t="s">
        <v>400</v>
      </c>
      <c r="B111" s="429"/>
      <c r="C111" s="410"/>
      <c r="D111" s="410"/>
      <c r="E111" s="410"/>
      <c r="F111" s="28"/>
      <c r="G111" s="408"/>
    </row>
    <row r="112" spans="1:10">
      <c r="A112" s="405" t="s">
        <v>332</v>
      </c>
      <c r="B112" s="426" t="s">
        <v>333</v>
      </c>
      <c r="C112" s="406" t="s">
        <v>334</v>
      </c>
      <c r="D112" s="406" t="s">
        <v>335</v>
      </c>
      <c r="E112" s="406" t="s">
        <v>336</v>
      </c>
      <c r="F112" s="28" t="s">
        <v>337</v>
      </c>
      <c r="G112" s="408" t="s">
        <v>10</v>
      </c>
    </row>
    <row r="113" spans="1:9">
      <c r="A113" s="405">
        <v>1</v>
      </c>
      <c r="B113" s="369" t="s">
        <v>154</v>
      </c>
      <c r="C113" s="406"/>
      <c r="D113" s="430">
        <v>0.1</v>
      </c>
      <c r="E113" s="415" t="s">
        <v>105</v>
      </c>
      <c r="F113" s="408">
        <v>3640</v>
      </c>
      <c r="G113" s="408">
        <f>F113*D113</f>
        <v>364</v>
      </c>
      <c r="H113" s="399"/>
    </row>
    <row r="114" spans="1:9">
      <c r="A114" s="405">
        <v>2</v>
      </c>
      <c r="B114" s="369" t="s">
        <v>154</v>
      </c>
      <c r="C114" s="406"/>
      <c r="D114" s="430">
        <v>0.1</v>
      </c>
      <c r="E114" s="415" t="s">
        <v>105</v>
      </c>
      <c r="F114" s="408">
        <v>5000</v>
      </c>
      <c r="G114" s="408">
        <f t="shared" ref="G114:G122" si="2">F114*D114</f>
        <v>500</v>
      </c>
      <c r="H114" s="399"/>
    </row>
    <row r="115" spans="1:9">
      <c r="A115" s="405">
        <v>3</v>
      </c>
      <c r="B115" s="369" t="s">
        <v>154</v>
      </c>
      <c r="C115" s="406"/>
      <c r="D115" s="430">
        <v>0.1</v>
      </c>
      <c r="E115" s="415" t="s">
        <v>105</v>
      </c>
      <c r="F115" s="408">
        <v>26350</v>
      </c>
      <c r="G115" s="408">
        <f t="shared" si="2"/>
        <v>2635</v>
      </c>
      <c r="H115" s="399"/>
    </row>
    <row r="116" spans="1:9">
      <c r="A116" s="405">
        <v>4</v>
      </c>
      <c r="B116" s="369" t="s">
        <v>154</v>
      </c>
      <c r="C116" s="406"/>
      <c r="D116" s="430">
        <v>0.1</v>
      </c>
      <c r="E116" s="415" t="s">
        <v>105</v>
      </c>
      <c r="F116" s="408">
        <v>5800</v>
      </c>
      <c r="G116" s="431">
        <f t="shared" si="2"/>
        <v>580</v>
      </c>
      <c r="H116" s="399"/>
    </row>
    <row r="117" spans="1:9">
      <c r="A117" s="405">
        <v>5</v>
      </c>
      <c r="B117" s="369" t="s">
        <v>152</v>
      </c>
      <c r="C117" s="406"/>
      <c r="D117" s="430">
        <v>0.1</v>
      </c>
      <c r="E117" s="415" t="s">
        <v>105</v>
      </c>
      <c r="F117" s="408">
        <v>45210</v>
      </c>
      <c r="G117" s="408">
        <f t="shared" si="2"/>
        <v>4521</v>
      </c>
      <c r="H117" s="399"/>
    </row>
    <row r="118" spans="1:9">
      <c r="A118" s="405">
        <v>7</v>
      </c>
      <c r="B118" s="369" t="s">
        <v>154</v>
      </c>
      <c r="C118" s="406"/>
      <c r="D118" s="430">
        <v>0.1</v>
      </c>
      <c r="E118" s="415" t="s">
        <v>105</v>
      </c>
      <c r="F118" s="408">
        <v>350</v>
      </c>
      <c r="G118" s="408">
        <f t="shared" si="2"/>
        <v>35</v>
      </c>
      <c r="H118" s="400"/>
    </row>
    <row r="119" spans="1:9">
      <c r="A119" s="405">
        <v>8</v>
      </c>
      <c r="B119" s="369" t="s">
        <v>521</v>
      </c>
      <c r="C119" s="406"/>
      <c r="D119" s="430">
        <v>0.1</v>
      </c>
      <c r="E119" s="415" t="s">
        <v>105</v>
      </c>
      <c r="F119" s="408">
        <v>10630</v>
      </c>
      <c r="G119" s="408">
        <f t="shared" si="2"/>
        <v>1063</v>
      </c>
      <c r="H119" s="401"/>
    </row>
    <row r="120" spans="1:9">
      <c r="A120" s="405">
        <v>9</v>
      </c>
      <c r="B120" s="369" t="s">
        <v>521</v>
      </c>
      <c r="C120" s="406"/>
      <c r="D120" s="430">
        <v>0.1</v>
      </c>
      <c r="E120" s="415" t="s">
        <v>105</v>
      </c>
      <c r="F120" s="408">
        <v>10340</v>
      </c>
      <c r="G120" s="408">
        <f t="shared" si="2"/>
        <v>1034</v>
      </c>
      <c r="H120" s="401"/>
    </row>
    <row r="121" spans="1:9">
      <c r="A121" s="405">
        <v>10</v>
      </c>
      <c r="B121" s="369" t="s">
        <v>521</v>
      </c>
      <c r="C121" s="406"/>
      <c r="D121" s="430">
        <v>0.1</v>
      </c>
      <c r="E121" s="415" t="s">
        <v>105</v>
      </c>
      <c r="F121" s="408">
        <v>10480</v>
      </c>
      <c r="G121" s="408">
        <f t="shared" si="2"/>
        <v>1048</v>
      </c>
      <c r="H121" s="401"/>
    </row>
    <row r="122" spans="1:9">
      <c r="A122" s="405">
        <v>11</v>
      </c>
      <c r="B122" s="369" t="s">
        <v>521</v>
      </c>
      <c r="C122" s="406"/>
      <c r="D122" s="430">
        <v>0.1</v>
      </c>
      <c r="E122" s="415" t="s">
        <v>105</v>
      </c>
      <c r="F122" s="408">
        <v>10580</v>
      </c>
      <c r="G122" s="408">
        <f t="shared" si="2"/>
        <v>1058</v>
      </c>
      <c r="H122" s="401"/>
    </row>
    <row r="123" spans="1:9" ht="13.5" thickBot="1">
      <c r="A123" s="411"/>
      <c r="B123" s="421" t="s">
        <v>371</v>
      </c>
      <c r="C123" s="412"/>
      <c r="D123" s="412"/>
      <c r="E123" s="412"/>
      <c r="F123" s="424">
        <f>SUM(F113:F120)</f>
        <v>107320</v>
      </c>
      <c r="G123" s="424">
        <f>SUM(G113:G122)</f>
        <v>12838</v>
      </c>
      <c r="H123" s="401"/>
      <c r="I123" s="432"/>
    </row>
    <row r="124" spans="1:9" ht="13.5" thickTop="1">
      <c r="A124" s="415"/>
      <c r="B124" s="426"/>
      <c r="C124" s="410"/>
      <c r="D124" s="410"/>
      <c r="E124" s="410"/>
      <c r="F124" s="408"/>
      <c r="G124" s="408"/>
    </row>
    <row r="125" spans="1:9">
      <c r="A125" s="415"/>
      <c r="B125" s="426"/>
      <c r="C125" s="410"/>
      <c r="D125" s="410"/>
      <c r="E125" s="410"/>
      <c r="F125" s="408"/>
      <c r="G125" s="408"/>
    </row>
    <row r="126" spans="1:9">
      <c r="A126" s="428" t="s">
        <v>471</v>
      </c>
      <c r="B126" s="428"/>
      <c r="C126" s="428"/>
      <c r="D126" s="410"/>
      <c r="E126" s="410"/>
      <c r="F126" s="408"/>
      <c r="G126" s="408"/>
    </row>
    <row r="127" spans="1:9">
      <c r="A127" s="405" t="s">
        <v>332</v>
      </c>
      <c r="B127" s="406" t="s">
        <v>333</v>
      </c>
      <c r="C127" s="406" t="s">
        <v>334</v>
      </c>
      <c r="D127" s="406" t="s">
        <v>335</v>
      </c>
      <c r="E127" s="406" t="s">
        <v>336</v>
      </c>
      <c r="F127" s="28" t="s">
        <v>337</v>
      </c>
      <c r="G127" s="28" t="s">
        <v>10</v>
      </c>
    </row>
    <row r="128" spans="1:9">
      <c r="A128" s="405">
        <v>1</v>
      </c>
      <c r="B128" s="369" t="s">
        <v>461</v>
      </c>
      <c r="C128" s="406"/>
      <c r="D128" s="430">
        <v>0.05</v>
      </c>
      <c r="E128" s="433" t="s">
        <v>223</v>
      </c>
      <c r="F128" s="408">
        <v>2970</v>
      </c>
      <c r="G128" s="408">
        <v>149</v>
      </c>
      <c r="H128" s="408"/>
    </row>
    <row r="129" spans="1:8">
      <c r="A129" s="405">
        <v>2</v>
      </c>
      <c r="B129" s="369" t="s">
        <v>462</v>
      </c>
      <c r="C129" s="406"/>
      <c r="D129" s="430">
        <v>0.05</v>
      </c>
      <c r="E129" s="433" t="s">
        <v>223</v>
      </c>
      <c r="F129" s="408">
        <v>2250</v>
      </c>
      <c r="G129" s="408">
        <v>113</v>
      </c>
      <c r="H129" s="408"/>
    </row>
    <row r="130" spans="1:8">
      <c r="A130" s="405">
        <v>3</v>
      </c>
      <c r="B130" s="369" t="s">
        <v>281</v>
      </c>
      <c r="C130" s="406"/>
      <c r="D130" s="430">
        <v>0.05</v>
      </c>
      <c r="E130" s="433" t="s">
        <v>223</v>
      </c>
      <c r="F130" s="408">
        <v>1350</v>
      </c>
      <c r="G130" s="408">
        <v>68</v>
      </c>
      <c r="H130" s="408"/>
    </row>
    <row r="131" spans="1:8">
      <c r="A131" s="405">
        <v>4</v>
      </c>
      <c r="B131" s="369" t="s">
        <v>463</v>
      </c>
      <c r="C131" s="406"/>
      <c r="D131" s="430">
        <v>0.05</v>
      </c>
      <c r="E131" s="433" t="s">
        <v>223</v>
      </c>
      <c r="F131" s="408">
        <v>1350</v>
      </c>
      <c r="G131" s="408">
        <v>68</v>
      </c>
      <c r="H131" s="408"/>
    </row>
    <row r="132" spans="1:8">
      <c r="A132" s="405">
        <v>5</v>
      </c>
      <c r="B132" s="369" t="s">
        <v>464</v>
      </c>
      <c r="C132" s="406"/>
      <c r="D132" s="430">
        <v>0.05</v>
      </c>
      <c r="E132" s="433" t="s">
        <v>223</v>
      </c>
      <c r="F132" s="408">
        <v>1080</v>
      </c>
      <c r="G132" s="408">
        <v>54</v>
      </c>
      <c r="H132" s="408"/>
    </row>
    <row r="133" spans="1:8">
      <c r="A133" s="405">
        <v>6</v>
      </c>
      <c r="B133" s="369" t="s">
        <v>461</v>
      </c>
      <c r="C133" s="406"/>
      <c r="D133" s="430">
        <v>0.05</v>
      </c>
      <c r="E133" s="433" t="s">
        <v>223</v>
      </c>
      <c r="F133" s="408">
        <v>1320</v>
      </c>
      <c r="G133" s="28">
        <f t="shared" ref="G133:G146" si="3">F133*D133</f>
        <v>66</v>
      </c>
      <c r="H133" s="408"/>
    </row>
    <row r="134" spans="1:8">
      <c r="A134" s="405">
        <v>7</v>
      </c>
      <c r="B134" s="369" t="s">
        <v>462</v>
      </c>
      <c r="C134" s="406"/>
      <c r="D134" s="430">
        <v>0.05</v>
      </c>
      <c r="E134" s="433" t="s">
        <v>223</v>
      </c>
      <c r="F134" s="408">
        <v>1000</v>
      </c>
      <c r="G134" s="28">
        <f t="shared" si="3"/>
        <v>50</v>
      </c>
      <c r="H134" s="408"/>
    </row>
    <row r="135" spans="1:8">
      <c r="A135" s="405">
        <v>8</v>
      </c>
      <c r="B135" s="369" t="s">
        <v>463</v>
      </c>
      <c r="C135" s="410"/>
      <c r="D135" s="430">
        <v>0.05</v>
      </c>
      <c r="E135" s="433" t="s">
        <v>223</v>
      </c>
      <c r="F135" s="408">
        <v>600</v>
      </c>
      <c r="G135" s="28">
        <f t="shared" si="3"/>
        <v>30</v>
      </c>
      <c r="H135" s="408"/>
    </row>
    <row r="136" spans="1:8">
      <c r="A136" s="405">
        <v>9</v>
      </c>
      <c r="B136" s="369" t="s">
        <v>281</v>
      </c>
      <c r="C136" s="410"/>
      <c r="D136" s="430">
        <v>0.05</v>
      </c>
      <c r="E136" s="433" t="s">
        <v>223</v>
      </c>
      <c r="F136" s="408">
        <v>600</v>
      </c>
      <c r="G136" s="28">
        <f t="shared" si="3"/>
        <v>30</v>
      </c>
      <c r="H136" s="408"/>
    </row>
    <row r="137" spans="1:8">
      <c r="A137" s="405">
        <v>10</v>
      </c>
      <c r="B137" s="369" t="s">
        <v>464</v>
      </c>
      <c r="C137" s="410"/>
      <c r="D137" s="430">
        <v>0.05</v>
      </c>
      <c r="E137" s="433" t="s">
        <v>223</v>
      </c>
      <c r="F137" s="408">
        <v>480</v>
      </c>
      <c r="G137" s="28">
        <f t="shared" si="3"/>
        <v>24</v>
      </c>
      <c r="H137" s="408"/>
    </row>
    <row r="138" spans="1:8">
      <c r="A138" s="405">
        <v>11</v>
      </c>
      <c r="B138" s="369" t="s">
        <v>461</v>
      </c>
      <c r="C138" s="410"/>
      <c r="D138" s="430">
        <v>0.05</v>
      </c>
      <c r="E138" s="433" t="s">
        <v>223</v>
      </c>
      <c r="F138" s="408">
        <v>2640</v>
      </c>
      <c r="G138" s="28">
        <f t="shared" si="3"/>
        <v>132</v>
      </c>
      <c r="H138" s="408"/>
    </row>
    <row r="139" spans="1:8">
      <c r="A139" s="405">
        <v>12</v>
      </c>
      <c r="B139" s="369" t="s">
        <v>462</v>
      </c>
      <c r="C139" s="410"/>
      <c r="D139" s="430">
        <v>0.05</v>
      </c>
      <c r="E139" s="433" t="s">
        <v>223</v>
      </c>
      <c r="F139" s="408">
        <v>2000</v>
      </c>
      <c r="G139" s="28">
        <f t="shared" si="3"/>
        <v>100</v>
      </c>
      <c r="H139" s="408"/>
    </row>
    <row r="140" spans="1:8">
      <c r="A140" s="405">
        <v>13</v>
      </c>
      <c r="B140" s="369" t="s">
        <v>463</v>
      </c>
      <c r="C140" s="410"/>
      <c r="D140" s="430">
        <v>0.05</v>
      </c>
      <c r="E140" s="433" t="s">
        <v>223</v>
      </c>
      <c r="F140" s="408">
        <v>1200</v>
      </c>
      <c r="G140" s="28">
        <f t="shared" si="3"/>
        <v>60</v>
      </c>
      <c r="H140" s="408"/>
    </row>
    <row r="141" spans="1:8">
      <c r="A141" s="405">
        <v>14</v>
      </c>
      <c r="B141" s="369" t="s">
        <v>281</v>
      </c>
      <c r="C141" s="410"/>
      <c r="D141" s="430">
        <v>0.05</v>
      </c>
      <c r="E141" s="433" t="s">
        <v>223</v>
      </c>
      <c r="F141" s="408">
        <v>1200</v>
      </c>
      <c r="G141" s="28">
        <f t="shared" si="3"/>
        <v>60</v>
      </c>
      <c r="H141" s="408"/>
    </row>
    <row r="142" spans="1:8">
      <c r="A142" s="405">
        <v>15</v>
      </c>
      <c r="B142" s="369" t="s">
        <v>464</v>
      </c>
      <c r="C142" s="410"/>
      <c r="D142" s="430">
        <v>0.05</v>
      </c>
      <c r="E142" s="433" t="s">
        <v>223</v>
      </c>
      <c r="F142" s="408">
        <v>960</v>
      </c>
      <c r="G142" s="28">
        <f t="shared" si="3"/>
        <v>48</v>
      </c>
      <c r="H142" s="408"/>
    </row>
    <row r="143" spans="1:8">
      <c r="A143" s="405">
        <v>16</v>
      </c>
      <c r="B143" s="369" t="s">
        <v>475</v>
      </c>
      <c r="C143" s="410"/>
      <c r="D143" s="430">
        <v>0.05</v>
      </c>
      <c r="E143" s="433" t="s">
        <v>223</v>
      </c>
      <c r="F143" s="408">
        <v>404</v>
      </c>
      <c r="G143" s="28">
        <f t="shared" si="3"/>
        <v>20.200000000000003</v>
      </c>
      <c r="H143" s="408"/>
    </row>
    <row r="144" spans="1:8">
      <c r="A144" s="405">
        <v>17</v>
      </c>
      <c r="B144" s="369" t="s">
        <v>476</v>
      </c>
      <c r="C144" s="410"/>
      <c r="D144" s="430">
        <v>0.05</v>
      </c>
      <c r="E144" s="433" t="s">
        <v>223</v>
      </c>
      <c r="F144" s="408">
        <v>261</v>
      </c>
      <c r="G144" s="28">
        <f t="shared" si="3"/>
        <v>13.05</v>
      </c>
      <c r="H144" s="408"/>
    </row>
    <row r="145" spans="1:9">
      <c r="A145" s="405">
        <v>18</v>
      </c>
      <c r="B145" s="369" t="s">
        <v>477</v>
      </c>
      <c r="C145" s="410"/>
      <c r="D145" s="430">
        <v>0.05</v>
      </c>
      <c r="E145" s="433" t="s">
        <v>223</v>
      </c>
      <c r="F145" s="408">
        <v>261</v>
      </c>
      <c r="G145" s="28">
        <f t="shared" si="3"/>
        <v>13.05</v>
      </c>
      <c r="H145" s="408"/>
    </row>
    <row r="146" spans="1:9">
      <c r="A146" s="405">
        <v>19</v>
      </c>
      <c r="B146" s="369" t="s">
        <v>478</v>
      </c>
      <c r="C146" s="410"/>
      <c r="D146" s="430">
        <v>0.05</v>
      </c>
      <c r="E146" s="433" t="s">
        <v>223</v>
      </c>
      <c r="F146" s="408">
        <v>262</v>
      </c>
      <c r="G146" s="28">
        <f t="shared" si="3"/>
        <v>13.100000000000001</v>
      </c>
      <c r="H146" s="408"/>
    </row>
    <row r="147" spans="1:9" ht="13.5" thickBot="1">
      <c r="A147" s="411"/>
      <c r="B147" s="412" t="s">
        <v>343</v>
      </c>
      <c r="C147" s="412"/>
      <c r="D147" s="412"/>
      <c r="E147" s="412"/>
      <c r="F147" s="413">
        <f>SUM(F128:F146)</f>
        <v>22188</v>
      </c>
      <c r="G147" s="414">
        <f>SUM(G128:G146)</f>
        <v>1111.3999999999999</v>
      </c>
    </row>
    <row r="148" spans="1:9" ht="14.25" thickTop="1" thickBot="1">
      <c r="A148" s="433"/>
      <c r="B148" s="434" t="s">
        <v>329</v>
      </c>
      <c r="C148" s="434"/>
      <c r="D148" s="434"/>
      <c r="E148" s="434"/>
      <c r="F148" s="435">
        <f>F147+F123+F109+F13</f>
        <v>4179737</v>
      </c>
      <c r="G148" s="435">
        <f>G147+G123+G109+G13</f>
        <v>72387.48000000001</v>
      </c>
      <c r="I148" s="436"/>
    </row>
    <row r="149" spans="1:9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rowBreaks count="1" manualBreakCount="1"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13D0-A478-452F-810F-EB815F55E485}">
  <dimension ref="A1:G100"/>
  <sheetViews>
    <sheetView workbookViewId="0">
      <selection activeCell="A76" sqref="A76:A86"/>
    </sheetView>
  </sheetViews>
  <sheetFormatPr defaultColWidth="9" defaultRowHeight="12.75"/>
  <cols>
    <col min="1" max="1" width="6" style="362" customWidth="1"/>
    <col min="2" max="2" width="41.42578125" style="362" bestFit="1" customWidth="1"/>
    <col min="3" max="4" width="9" style="362"/>
    <col min="5" max="5" width="10" style="393" customWidth="1"/>
    <col min="6" max="6" width="11.5703125" style="393" customWidth="1"/>
    <col min="7" max="16384" width="9" style="362"/>
  </cols>
  <sheetData>
    <row r="1" spans="1:6" s="355" customFormat="1">
      <c r="A1" s="354" t="s">
        <v>479</v>
      </c>
      <c r="C1" s="356"/>
      <c r="D1" s="356"/>
      <c r="E1" s="357"/>
      <c r="F1" s="357"/>
    </row>
    <row r="2" spans="1:6" s="355" customFormat="1">
      <c r="A2" s="354" t="s">
        <v>480</v>
      </c>
      <c r="C2" s="356"/>
      <c r="D2" s="356"/>
      <c r="E2" s="358"/>
      <c r="F2" s="358"/>
    </row>
    <row r="3" spans="1:6" s="355" customFormat="1">
      <c r="A3" s="359" t="s">
        <v>481</v>
      </c>
      <c r="C3" s="356"/>
      <c r="D3" s="356"/>
      <c r="E3" s="357"/>
      <c r="F3" s="357"/>
    </row>
    <row r="4" spans="1:6">
      <c r="A4" s="360"/>
      <c r="B4" s="360"/>
      <c r="C4" s="360"/>
      <c r="D4" s="360"/>
      <c r="E4" s="361"/>
      <c r="F4" s="361"/>
    </row>
    <row r="5" spans="1:6">
      <c r="A5" s="363" t="s">
        <v>332</v>
      </c>
      <c r="B5" s="363" t="s">
        <v>333</v>
      </c>
      <c r="C5" s="363" t="s">
        <v>8</v>
      </c>
      <c r="D5" s="363" t="s">
        <v>336</v>
      </c>
      <c r="E5" s="364" t="s">
        <v>337</v>
      </c>
      <c r="F5" s="364" t="s">
        <v>10</v>
      </c>
    </row>
    <row r="6" spans="1:6">
      <c r="A6" s="363">
        <v>1</v>
      </c>
      <c r="B6" s="369" t="s">
        <v>522</v>
      </c>
      <c r="C6" s="366" t="s">
        <v>386</v>
      </c>
      <c r="D6" s="363" t="s">
        <v>76</v>
      </c>
      <c r="E6" s="367">
        <v>33000</v>
      </c>
      <c r="F6" s="364">
        <f>E6*C6</f>
        <v>660</v>
      </c>
    </row>
    <row r="7" spans="1:6">
      <c r="A7" s="368">
        <v>2</v>
      </c>
      <c r="B7" s="369" t="s">
        <v>523</v>
      </c>
      <c r="C7" s="366" t="s">
        <v>386</v>
      </c>
      <c r="D7" s="363" t="s">
        <v>76</v>
      </c>
      <c r="E7" s="367">
        <v>68771</v>
      </c>
      <c r="F7" s="364">
        <f t="shared" ref="F7:F14" si="0">E7*C7</f>
        <v>1375.42</v>
      </c>
    </row>
    <row r="8" spans="1:6">
      <c r="A8" s="363">
        <v>3</v>
      </c>
      <c r="B8" s="369" t="s">
        <v>482</v>
      </c>
      <c r="C8" s="366" t="s">
        <v>386</v>
      </c>
      <c r="D8" s="437" t="s">
        <v>364</v>
      </c>
      <c r="E8" s="367">
        <v>7600</v>
      </c>
      <c r="F8" s="364">
        <f t="shared" si="0"/>
        <v>152</v>
      </c>
    </row>
    <row r="9" spans="1:6">
      <c r="A9" s="368">
        <v>4</v>
      </c>
      <c r="B9" s="369" t="s">
        <v>116</v>
      </c>
      <c r="C9" s="366" t="s">
        <v>386</v>
      </c>
      <c r="D9" s="363" t="s">
        <v>76</v>
      </c>
      <c r="E9" s="367">
        <v>500000</v>
      </c>
      <c r="F9" s="364">
        <f t="shared" si="0"/>
        <v>10000</v>
      </c>
    </row>
    <row r="10" spans="1:6">
      <c r="A10" s="363">
        <v>5</v>
      </c>
      <c r="B10" s="369" t="s">
        <v>58</v>
      </c>
      <c r="C10" s="366" t="s">
        <v>386</v>
      </c>
      <c r="D10" s="363" t="s">
        <v>76</v>
      </c>
      <c r="E10" s="367">
        <v>21022</v>
      </c>
      <c r="F10" s="364">
        <f t="shared" si="0"/>
        <v>420.44</v>
      </c>
    </row>
    <row r="11" spans="1:6">
      <c r="A11" s="368">
        <v>6</v>
      </c>
      <c r="B11" s="369" t="s">
        <v>27</v>
      </c>
      <c r="C11" s="366" t="s">
        <v>386</v>
      </c>
      <c r="D11" s="363" t="s">
        <v>76</v>
      </c>
      <c r="E11" s="367">
        <v>500000</v>
      </c>
      <c r="F11" s="364">
        <f t="shared" si="0"/>
        <v>10000</v>
      </c>
    </row>
    <row r="12" spans="1:6">
      <c r="A12" s="363">
        <v>7</v>
      </c>
      <c r="B12" s="369" t="s">
        <v>483</v>
      </c>
      <c r="C12" s="366" t="s">
        <v>386</v>
      </c>
      <c r="D12" s="363" t="s">
        <v>76</v>
      </c>
      <c r="E12" s="367">
        <v>2363</v>
      </c>
      <c r="F12" s="364">
        <f t="shared" si="0"/>
        <v>47.26</v>
      </c>
    </row>
    <row r="13" spans="1:6">
      <c r="A13" s="368">
        <v>8</v>
      </c>
      <c r="B13" s="369" t="s">
        <v>27</v>
      </c>
      <c r="C13" s="366" t="s">
        <v>386</v>
      </c>
      <c r="D13" s="363" t="s">
        <v>76</v>
      </c>
      <c r="E13" s="367">
        <v>148464</v>
      </c>
      <c r="F13" s="364">
        <f t="shared" si="0"/>
        <v>2969.28</v>
      </c>
    </row>
    <row r="14" spans="1:6">
      <c r="A14" s="363">
        <v>9</v>
      </c>
      <c r="B14" s="369" t="s">
        <v>27</v>
      </c>
      <c r="C14" s="366" t="s">
        <v>386</v>
      </c>
      <c r="D14" s="363" t="s">
        <v>76</v>
      </c>
      <c r="E14" s="367">
        <v>175193</v>
      </c>
      <c r="F14" s="364">
        <f t="shared" si="0"/>
        <v>3503.86</v>
      </c>
    </row>
    <row r="15" spans="1:6" s="355" customFormat="1" ht="13.5" thickBot="1">
      <c r="A15" s="370"/>
      <c r="B15" s="371" t="s">
        <v>343</v>
      </c>
      <c r="C15" s="371"/>
      <c r="D15" s="371"/>
      <c r="E15" s="372">
        <f>SUM(E6:E14)</f>
        <v>1456413</v>
      </c>
      <c r="F15" s="372">
        <f>SUM(F6:F14)</f>
        <v>29128.26</v>
      </c>
    </row>
    <row r="16" spans="1:6" ht="13.5" thickTop="1">
      <c r="A16" s="368"/>
      <c r="B16" s="373"/>
      <c r="C16" s="373"/>
      <c r="D16" s="373"/>
      <c r="E16" s="364"/>
      <c r="F16" s="374"/>
    </row>
    <row r="17" spans="1:7">
      <c r="A17" s="375" t="s">
        <v>392</v>
      </c>
      <c r="B17" s="376" t="s">
        <v>345</v>
      </c>
      <c r="C17" s="373"/>
      <c r="D17" s="373"/>
      <c r="E17" s="364"/>
      <c r="F17" s="374"/>
    </row>
    <row r="18" spans="1:7">
      <c r="A18" s="363" t="s">
        <v>332</v>
      </c>
      <c r="B18" s="363" t="s">
        <v>333</v>
      </c>
      <c r="C18" s="363" t="s">
        <v>335</v>
      </c>
      <c r="D18" s="363" t="s">
        <v>336</v>
      </c>
      <c r="E18" s="364" t="s">
        <v>337</v>
      </c>
      <c r="F18" s="364" t="s">
        <v>10</v>
      </c>
    </row>
    <row r="19" spans="1:7">
      <c r="A19" s="368">
        <v>1</v>
      </c>
      <c r="B19" s="353" t="s">
        <v>524</v>
      </c>
      <c r="C19" s="377" t="s">
        <v>393</v>
      </c>
      <c r="D19" s="363" t="s">
        <v>76</v>
      </c>
      <c r="E19" s="367">
        <v>75000</v>
      </c>
      <c r="F19" s="378">
        <f>E19*C19</f>
        <v>750</v>
      </c>
      <c r="G19" s="379"/>
    </row>
    <row r="20" spans="1:7">
      <c r="A20" s="368">
        <v>2</v>
      </c>
      <c r="B20" s="353" t="s">
        <v>525</v>
      </c>
      <c r="C20" s="377" t="s">
        <v>393</v>
      </c>
      <c r="D20" s="363" t="s">
        <v>76</v>
      </c>
      <c r="E20" s="367">
        <v>20000</v>
      </c>
      <c r="F20" s="378">
        <f t="shared" ref="F20:F72" si="1">E20*C20</f>
        <v>200</v>
      </c>
      <c r="G20" s="379"/>
    </row>
    <row r="21" spans="1:7">
      <c r="A21" s="368">
        <v>3</v>
      </c>
      <c r="B21" s="353" t="s">
        <v>526</v>
      </c>
      <c r="C21" s="377" t="s">
        <v>393</v>
      </c>
      <c r="D21" s="363" t="s">
        <v>76</v>
      </c>
      <c r="E21" s="367">
        <v>20000</v>
      </c>
      <c r="F21" s="378">
        <f t="shared" si="1"/>
        <v>200</v>
      </c>
      <c r="G21" s="379"/>
    </row>
    <row r="22" spans="1:7">
      <c r="A22" s="368">
        <v>4</v>
      </c>
      <c r="B22" s="353" t="s">
        <v>527</v>
      </c>
      <c r="C22" s="377" t="s">
        <v>393</v>
      </c>
      <c r="D22" s="363" t="s">
        <v>76</v>
      </c>
      <c r="E22" s="367">
        <v>75000</v>
      </c>
      <c r="F22" s="378">
        <f t="shared" si="1"/>
        <v>750</v>
      </c>
      <c r="G22" s="379"/>
    </row>
    <row r="23" spans="1:7">
      <c r="A23" s="368">
        <v>5</v>
      </c>
      <c r="B23" s="353" t="s">
        <v>528</v>
      </c>
      <c r="C23" s="377" t="s">
        <v>393</v>
      </c>
      <c r="D23" s="363" t="s">
        <v>76</v>
      </c>
      <c r="E23" s="367">
        <v>2800</v>
      </c>
      <c r="F23" s="378">
        <f t="shared" si="1"/>
        <v>28</v>
      </c>
      <c r="G23" s="379"/>
    </row>
    <row r="24" spans="1:7">
      <c r="A24" s="368">
        <v>6</v>
      </c>
      <c r="B24" s="353" t="s">
        <v>532</v>
      </c>
      <c r="C24" s="377" t="s">
        <v>393</v>
      </c>
      <c r="D24" s="363" t="s">
        <v>76</v>
      </c>
      <c r="E24" s="367">
        <v>6125</v>
      </c>
      <c r="F24" s="378">
        <f t="shared" si="1"/>
        <v>61.25</v>
      </c>
      <c r="G24" s="379"/>
    </row>
    <row r="25" spans="1:7">
      <c r="A25" s="368">
        <v>7</v>
      </c>
      <c r="B25" s="353" t="s">
        <v>532</v>
      </c>
      <c r="C25" s="377" t="s">
        <v>393</v>
      </c>
      <c r="D25" s="363" t="s">
        <v>76</v>
      </c>
      <c r="E25" s="367">
        <v>4400</v>
      </c>
      <c r="F25" s="378">
        <f t="shared" si="1"/>
        <v>44</v>
      </c>
      <c r="G25" s="379"/>
    </row>
    <row r="26" spans="1:7">
      <c r="A26" s="368">
        <v>8</v>
      </c>
      <c r="B26" s="353" t="s">
        <v>529</v>
      </c>
      <c r="C26" s="377" t="s">
        <v>393</v>
      </c>
      <c r="D26" s="363" t="s">
        <v>76</v>
      </c>
      <c r="E26" s="367">
        <v>3000</v>
      </c>
      <c r="F26" s="378">
        <f t="shared" si="1"/>
        <v>30</v>
      </c>
      <c r="G26" s="379"/>
    </row>
    <row r="27" spans="1:7">
      <c r="A27" s="368">
        <v>9</v>
      </c>
      <c r="B27" s="353" t="s">
        <v>530</v>
      </c>
      <c r="C27" s="377" t="s">
        <v>393</v>
      </c>
      <c r="D27" s="363" t="s">
        <v>76</v>
      </c>
      <c r="E27" s="367">
        <v>2500</v>
      </c>
      <c r="F27" s="378">
        <f t="shared" si="1"/>
        <v>25</v>
      </c>
      <c r="G27" s="379"/>
    </row>
    <row r="28" spans="1:7">
      <c r="A28" s="368">
        <v>10</v>
      </c>
      <c r="B28" s="353" t="s">
        <v>531</v>
      </c>
      <c r="C28" s="377" t="s">
        <v>393</v>
      </c>
      <c r="D28" s="363" t="s">
        <v>76</v>
      </c>
      <c r="E28" s="367">
        <v>4500</v>
      </c>
      <c r="F28" s="378">
        <f t="shared" si="1"/>
        <v>45</v>
      </c>
      <c r="G28" s="379"/>
    </row>
    <row r="29" spans="1:7">
      <c r="A29" s="368">
        <v>11</v>
      </c>
      <c r="B29" s="353" t="s">
        <v>532</v>
      </c>
      <c r="C29" s="377" t="s">
        <v>393</v>
      </c>
      <c r="D29" s="363" t="s">
        <v>76</v>
      </c>
      <c r="E29" s="367">
        <v>18600</v>
      </c>
      <c r="F29" s="378">
        <f t="shared" si="1"/>
        <v>186</v>
      </c>
      <c r="G29" s="379"/>
    </row>
    <row r="30" spans="1:7">
      <c r="A30" s="368">
        <v>12</v>
      </c>
      <c r="B30" s="353" t="s">
        <v>531</v>
      </c>
      <c r="C30" s="377" t="s">
        <v>393</v>
      </c>
      <c r="D30" s="363" t="s">
        <v>76</v>
      </c>
      <c r="E30" s="367">
        <v>9600</v>
      </c>
      <c r="F30" s="378">
        <f t="shared" si="1"/>
        <v>96</v>
      </c>
      <c r="G30" s="379"/>
    </row>
    <row r="31" spans="1:7">
      <c r="A31" s="368">
        <v>13</v>
      </c>
      <c r="B31" s="353" t="s">
        <v>533</v>
      </c>
      <c r="C31" s="377" t="s">
        <v>393</v>
      </c>
      <c r="D31" s="363" t="s">
        <v>76</v>
      </c>
      <c r="E31" s="367">
        <v>62000</v>
      </c>
      <c r="F31" s="378">
        <f t="shared" si="1"/>
        <v>620</v>
      </c>
      <c r="G31" s="379"/>
    </row>
    <row r="32" spans="1:7">
      <c r="A32" s="368">
        <v>14</v>
      </c>
      <c r="B32" s="353" t="s">
        <v>534</v>
      </c>
      <c r="C32" s="377" t="s">
        <v>393</v>
      </c>
      <c r="D32" s="362" t="s">
        <v>76</v>
      </c>
      <c r="E32" s="362">
        <v>42000</v>
      </c>
      <c r="F32" s="362">
        <f t="shared" si="1"/>
        <v>420</v>
      </c>
      <c r="G32" s="379"/>
    </row>
    <row r="33" spans="1:7">
      <c r="A33" s="368">
        <v>15</v>
      </c>
      <c r="B33" s="353" t="s">
        <v>525</v>
      </c>
      <c r="C33" s="377" t="s">
        <v>393</v>
      </c>
      <c r="D33" s="362" t="s">
        <v>76</v>
      </c>
      <c r="E33" s="362">
        <v>32000</v>
      </c>
      <c r="F33" s="362">
        <f t="shared" si="1"/>
        <v>320</v>
      </c>
      <c r="G33" s="379"/>
    </row>
    <row r="34" spans="1:7">
      <c r="A34" s="368">
        <v>16</v>
      </c>
      <c r="B34" s="353" t="s">
        <v>524</v>
      </c>
      <c r="C34" s="377" t="s">
        <v>393</v>
      </c>
      <c r="D34" s="362" t="s">
        <v>76</v>
      </c>
      <c r="E34" s="362">
        <v>50000</v>
      </c>
      <c r="F34" s="362">
        <f t="shared" si="1"/>
        <v>500</v>
      </c>
      <c r="G34" s="379"/>
    </row>
    <row r="35" spans="1:7">
      <c r="A35" s="368">
        <v>17</v>
      </c>
      <c r="B35" s="353" t="s">
        <v>535</v>
      </c>
      <c r="C35" s="377" t="s">
        <v>393</v>
      </c>
      <c r="D35" s="362" t="s">
        <v>76</v>
      </c>
      <c r="E35" s="362">
        <v>5000</v>
      </c>
      <c r="F35" s="362">
        <f t="shared" si="1"/>
        <v>50</v>
      </c>
      <c r="G35" s="379"/>
    </row>
    <row r="36" spans="1:7">
      <c r="A36" s="368">
        <v>18</v>
      </c>
      <c r="B36" s="353" t="s">
        <v>536</v>
      </c>
      <c r="C36" s="377" t="s">
        <v>393</v>
      </c>
      <c r="D36" s="362" t="s">
        <v>76</v>
      </c>
      <c r="E36" s="362">
        <v>30000</v>
      </c>
      <c r="F36" s="362">
        <f t="shared" si="1"/>
        <v>300</v>
      </c>
      <c r="G36" s="379"/>
    </row>
    <row r="37" spans="1:7">
      <c r="A37" s="368">
        <v>19</v>
      </c>
      <c r="B37" s="353" t="s">
        <v>531</v>
      </c>
      <c r="C37" s="377" t="s">
        <v>393</v>
      </c>
      <c r="D37" s="362" t="s">
        <v>76</v>
      </c>
      <c r="E37" s="362">
        <v>20000</v>
      </c>
      <c r="F37" s="362">
        <f t="shared" si="1"/>
        <v>200</v>
      </c>
      <c r="G37" s="379"/>
    </row>
    <row r="38" spans="1:7">
      <c r="A38" s="368">
        <v>20</v>
      </c>
      <c r="B38" s="353" t="s">
        <v>530</v>
      </c>
      <c r="C38" s="377" t="s">
        <v>393</v>
      </c>
      <c r="D38" s="362" t="s">
        <v>76</v>
      </c>
      <c r="E38" s="362">
        <v>10000</v>
      </c>
      <c r="F38" s="362">
        <f t="shared" si="1"/>
        <v>100</v>
      </c>
      <c r="G38" s="379"/>
    </row>
    <row r="39" spans="1:7">
      <c r="A39" s="368">
        <v>21</v>
      </c>
      <c r="B39" s="353" t="s">
        <v>532</v>
      </c>
      <c r="C39" s="377" t="s">
        <v>393</v>
      </c>
      <c r="D39" s="362" t="s">
        <v>76</v>
      </c>
      <c r="E39" s="362">
        <v>3450</v>
      </c>
      <c r="F39" s="362">
        <f t="shared" si="1"/>
        <v>34.5</v>
      </c>
      <c r="G39" s="379"/>
    </row>
    <row r="40" spans="1:7">
      <c r="A40" s="368">
        <v>22</v>
      </c>
      <c r="B40" s="353" t="s">
        <v>532</v>
      </c>
      <c r="C40" s="377" t="s">
        <v>393</v>
      </c>
      <c r="D40" s="362" t="s">
        <v>76</v>
      </c>
      <c r="E40" s="362">
        <v>3300</v>
      </c>
      <c r="F40" s="362">
        <f t="shared" si="1"/>
        <v>33</v>
      </c>
      <c r="G40" s="379"/>
    </row>
    <row r="41" spans="1:7">
      <c r="A41" s="368">
        <v>23</v>
      </c>
      <c r="B41" s="353" t="s">
        <v>537</v>
      </c>
      <c r="C41" s="377" t="s">
        <v>393</v>
      </c>
      <c r="D41" s="362" t="s">
        <v>76</v>
      </c>
      <c r="E41" s="362">
        <v>2350</v>
      </c>
      <c r="F41" s="362">
        <f t="shared" si="1"/>
        <v>23.5</v>
      </c>
      <c r="G41" s="379"/>
    </row>
    <row r="42" spans="1:7">
      <c r="A42" s="368">
        <v>24</v>
      </c>
      <c r="B42" s="353" t="s">
        <v>529</v>
      </c>
      <c r="C42" s="377" t="s">
        <v>393</v>
      </c>
      <c r="D42" s="362" t="s">
        <v>76</v>
      </c>
      <c r="E42" s="362">
        <v>3500</v>
      </c>
      <c r="F42" s="362">
        <f t="shared" si="1"/>
        <v>35</v>
      </c>
      <c r="G42" s="379"/>
    </row>
    <row r="43" spans="1:7">
      <c r="A43" s="368">
        <v>25</v>
      </c>
      <c r="B43" s="353" t="s">
        <v>500</v>
      </c>
      <c r="C43" s="377" t="s">
        <v>393</v>
      </c>
      <c r="D43" s="362" t="s">
        <v>76</v>
      </c>
      <c r="E43" s="362">
        <v>3500</v>
      </c>
      <c r="F43" s="362">
        <f t="shared" si="1"/>
        <v>35</v>
      </c>
      <c r="G43" s="379"/>
    </row>
    <row r="44" spans="1:7">
      <c r="A44" s="368">
        <v>26</v>
      </c>
      <c r="B44" s="353" t="s">
        <v>531</v>
      </c>
      <c r="C44" s="377" t="s">
        <v>393</v>
      </c>
      <c r="D44" s="362" t="s">
        <v>76</v>
      </c>
      <c r="E44" s="362">
        <v>4200</v>
      </c>
      <c r="F44" s="362">
        <f t="shared" si="1"/>
        <v>42</v>
      </c>
      <c r="G44" s="379"/>
    </row>
    <row r="45" spans="1:7">
      <c r="A45" s="368">
        <v>27</v>
      </c>
      <c r="B45" s="353" t="s">
        <v>538</v>
      </c>
      <c r="C45" s="377" t="s">
        <v>393</v>
      </c>
      <c r="D45" s="362" t="s">
        <v>76</v>
      </c>
      <c r="E45" s="362">
        <v>2800</v>
      </c>
      <c r="F45" s="362">
        <f t="shared" si="1"/>
        <v>28</v>
      </c>
      <c r="G45" s="379"/>
    </row>
    <row r="46" spans="1:7">
      <c r="A46" s="368">
        <v>28</v>
      </c>
      <c r="B46" s="353" t="s">
        <v>539</v>
      </c>
      <c r="C46" s="377" t="s">
        <v>393</v>
      </c>
      <c r="D46" s="362" t="s">
        <v>76</v>
      </c>
      <c r="E46" s="362">
        <v>5000</v>
      </c>
      <c r="F46" s="362">
        <f t="shared" si="1"/>
        <v>50</v>
      </c>
      <c r="G46" s="379"/>
    </row>
    <row r="47" spans="1:7">
      <c r="A47" s="368">
        <v>29</v>
      </c>
      <c r="B47" s="353" t="s">
        <v>540</v>
      </c>
      <c r="C47" s="377" t="s">
        <v>393</v>
      </c>
      <c r="D47" s="362" t="s">
        <v>76</v>
      </c>
      <c r="E47" s="362">
        <v>2800</v>
      </c>
      <c r="F47" s="362">
        <f t="shared" si="1"/>
        <v>28</v>
      </c>
      <c r="G47" s="379"/>
    </row>
    <row r="48" spans="1:7">
      <c r="A48" s="368">
        <v>30</v>
      </c>
      <c r="B48" s="353" t="s">
        <v>532</v>
      </c>
      <c r="C48" s="377" t="s">
        <v>393</v>
      </c>
      <c r="D48" s="362" t="s">
        <v>76</v>
      </c>
      <c r="E48" s="362">
        <v>5875</v>
      </c>
      <c r="F48" s="362">
        <f t="shared" si="1"/>
        <v>58.75</v>
      </c>
      <c r="G48" s="379"/>
    </row>
    <row r="49" spans="1:7">
      <c r="A49" s="368">
        <v>31</v>
      </c>
      <c r="B49" s="353" t="s">
        <v>532</v>
      </c>
      <c r="C49" s="377" t="s">
        <v>393</v>
      </c>
      <c r="D49" s="362" t="s">
        <v>76</v>
      </c>
      <c r="E49" s="362">
        <v>5500</v>
      </c>
      <c r="F49" s="362">
        <f t="shared" si="1"/>
        <v>55</v>
      </c>
      <c r="G49" s="379"/>
    </row>
    <row r="50" spans="1:7">
      <c r="A50" s="368">
        <v>32</v>
      </c>
      <c r="B50" s="353" t="s">
        <v>529</v>
      </c>
      <c r="C50" s="377" t="s">
        <v>393</v>
      </c>
      <c r="D50" s="362" t="s">
        <v>76</v>
      </c>
      <c r="E50" s="362">
        <v>2500</v>
      </c>
      <c r="F50" s="362">
        <f t="shared" si="1"/>
        <v>25</v>
      </c>
      <c r="G50" s="379"/>
    </row>
    <row r="51" spans="1:7">
      <c r="A51" s="368">
        <v>33</v>
      </c>
      <c r="B51" s="353" t="s">
        <v>541</v>
      </c>
      <c r="C51" s="377" t="s">
        <v>393</v>
      </c>
      <c r="D51" s="362" t="s">
        <v>76</v>
      </c>
      <c r="E51" s="362">
        <v>2500</v>
      </c>
      <c r="F51" s="362">
        <f t="shared" si="1"/>
        <v>25</v>
      </c>
      <c r="G51" s="379"/>
    </row>
    <row r="52" spans="1:7">
      <c r="A52" s="368">
        <v>34</v>
      </c>
      <c r="B52" s="353" t="s">
        <v>531</v>
      </c>
      <c r="C52" s="377" t="s">
        <v>393</v>
      </c>
      <c r="D52" s="362" t="s">
        <v>76</v>
      </c>
      <c r="E52" s="362">
        <v>4200</v>
      </c>
      <c r="F52" s="362">
        <f t="shared" si="1"/>
        <v>42</v>
      </c>
      <c r="G52" s="379"/>
    </row>
    <row r="53" spans="1:7">
      <c r="A53" s="368">
        <v>35</v>
      </c>
      <c r="B53" s="353" t="s">
        <v>542</v>
      </c>
      <c r="C53" s="377" t="s">
        <v>393</v>
      </c>
      <c r="D53" s="362" t="s">
        <v>76</v>
      </c>
      <c r="E53" s="362">
        <v>75000</v>
      </c>
      <c r="F53" s="362">
        <f t="shared" si="1"/>
        <v>750</v>
      </c>
      <c r="G53" s="379"/>
    </row>
    <row r="54" spans="1:7">
      <c r="A54" s="368">
        <v>36</v>
      </c>
      <c r="B54" s="353" t="s">
        <v>532</v>
      </c>
      <c r="C54" s="377" t="s">
        <v>393</v>
      </c>
      <c r="D54" s="362" t="s">
        <v>76</v>
      </c>
      <c r="E54" s="362">
        <v>25000</v>
      </c>
      <c r="F54" s="362">
        <f t="shared" si="1"/>
        <v>250</v>
      </c>
      <c r="G54" s="379"/>
    </row>
    <row r="55" spans="1:7">
      <c r="A55" s="368">
        <v>37</v>
      </c>
      <c r="B55" s="353" t="s">
        <v>536</v>
      </c>
      <c r="C55" s="377" t="s">
        <v>393</v>
      </c>
      <c r="D55" s="362" t="s">
        <v>76</v>
      </c>
      <c r="E55" s="362">
        <v>40000</v>
      </c>
      <c r="F55" s="362">
        <f t="shared" si="1"/>
        <v>400</v>
      </c>
      <c r="G55" s="379"/>
    </row>
    <row r="56" spans="1:7">
      <c r="A56" s="368">
        <v>38</v>
      </c>
      <c r="B56" s="353" t="s">
        <v>541</v>
      </c>
      <c r="C56" s="377" t="s">
        <v>393</v>
      </c>
      <c r="D56" s="362" t="s">
        <v>76</v>
      </c>
      <c r="E56" s="362">
        <v>25000</v>
      </c>
      <c r="F56" s="362">
        <f t="shared" si="1"/>
        <v>250</v>
      </c>
      <c r="G56" s="379"/>
    </row>
    <row r="57" spans="1:7">
      <c r="A57" s="368">
        <v>39</v>
      </c>
      <c r="B57" s="353" t="s">
        <v>526</v>
      </c>
      <c r="C57" s="377" t="s">
        <v>393</v>
      </c>
      <c r="D57" s="362" t="s">
        <v>76</v>
      </c>
      <c r="E57" s="362">
        <v>27400</v>
      </c>
      <c r="F57" s="362">
        <f t="shared" si="1"/>
        <v>274</v>
      </c>
      <c r="G57" s="379"/>
    </row>
    <row r="58" spans="1:7">
      <c r="A58" s="368">
        <v>40</v>
      </c>
      <c r="B58" s="353" t="s">
        <v>543</v>
      </c>
      <c r="C58" s="377" t="s">
        <v>393</v>
      </c>
      <c r="D58" s="362" t="s">
        <v>76</v>
      </c>
      <c r="E58" s="362">
        <v>2100</v>
      </c>
      <c r="F58" s="362">
        <f t="shared" si="1"/>
        <v>21</v>
      </c>
      <c r="G58" s="379"/>
    </row>
    <row r="59" spans="1:7">
      <c r="A59" s="368">
        <v>41</v>
      </c>
      <c r="B59" s="353" t="s">
        <v>541</v>
      </c>
      <c r="C59" s="377" t="s">
        <v>393</v>
      </c>
      <c r="D59" s="362" t="s">
        <v>76</v>
      </c>
      <c r="E59" s="362">
        <v>1400</v>
      </c>
      <c r="F59" s="362">
        <f t="shared" si="1"/>
        <v>14</v>
      </c>
      <c r="G59" s="379"/>
    </row>
    <row r="60" spans="1:7">
      <c r="A60" s="368">
        <v>42</v>
      </c>
      <c r="B60" s="353" t="s">
        <v>529</v>
      </c>
      <c r="C60" s="377" t="s">
        <v>393</v>
      </c>
      <c r="D60" s="362" t="s">
        <v>76</v>
      </c>
      <c r="E60" s="362">
        <v>3750</v>
      </c>
      <c r="F60" s="362">
        <f t="shared" si="1"/>
        <v>37.5</v>
      </c>
      <c r="G60" s="379"/>
    </row>
    <row r="61" spans="1:7">
      <c r="A61" s="368">
        <v>43</v>
      </c>
      <c r="B61" s="353" t="s">
        <v>532</v>
      </c>
      <c r="C61" s="377" t="s">
        <v>393</v>
      </c>
      <c r="D61" s="362" t="s">
        <v>76</v>
      </c>
      <c r="E61" s="362">
        <v>4400</v>
      </c>
      <c r="F61" s="362">
        <f t="shared" si="1"/>
        <v>44</v>
      </c>
      <c r="G61" s="379"/>
    </row>
    <row r="62" spans="1:7">
      <c r="A62" s="368">
        <v>44</v>
      </c>
      <c r="B62" s="353" t="s">
        <v>532</v>
      </c>
      <c r="C62" s="377" t="s">
        <v>393</v>
      </c>
      <c r="D62" s="362" t="s">
        <v>76</v>
      </c>
      <c r="E62" s="362">
        <v>8750</v>
      </c>
      <c r="F62" s="362">
        <f t="shared" si="1"/>
        <v>87.5</v>
      </c>
      <c r="G62" s="379"/>
    </row>
    <row r="63" spans="1:7">
      <c r="A63" s="368">
        <v>45</v>
      </c>
      <c r="B63" s="353" t="s">
        <v>531</v>
      </c>
      <c r="C63" s="377" t="s">
        <v>393</v>
      </c>
      <c r="D63" s="362" t="s">
        <v>76</v>
      </c>
      <c r="E63" s="362">
        <v>1600</v>
      </c>
      <c r="F63" s="362">
        <f t="shared" si="1"/>
        <v>16</v>
      </c>
      <c r="G63" s="379"/>
    </row>
    <row r="64" spans="1:7">
      <c r="A64" s="368">
        <v>46</v>
      </c>
      <c r="B64" s="353" t="s">
        <v>95</v>
      </c>
      <c r="C64" s="377" t="s">
        <v>393</v>
      </c>
      <c r="D64" s="362" t="s">
        <v>76</v>
      </c>
      <c r="E64" s="362">
        <v>10000</v>
      </c>
      <c r="F64" s="362">
        <f t="shared" si="1"/>
        <v>100</v>
      </c>
      <c r="G64" s="379"/>
    </row>
    <row r="65" spans="1:7">
      <c r="A65" s="368">
        <v>47</v>
      </c>
      <c r="B65" s="353" t="s">
        <v>544</v>
      </c>
      <c r="C65" s="377" t="s">
        <v>393</v>
      </c>
      <c r="D65" s="362" t="s">
        <v>76</v>
      </c>
      <c r="E65" s="362">
        <v>50000</v>
      </c>
      <c r="F65" s="362">
        <f t="shared" si="1"/>
        <v>500</v>
      </c>
      <c r="G65" s="379"/>
    </row>
    <row r="66" spans="1:7">
      <c r="A66" s="368">
        <v>48</v>
      </c>
      <c r="B66" s="353" t="s">
        <v>533</v>
      </c>
      <c r="C66" s="377" t="s">
        <v>393</v>
      </c>
      <c r="D66" s="362" t="s">
        <v>76</v>
      </c>
      <c r="E66" s="362">
        <v>50000</v>
      </c>
      <c r="F66" s="362">
        <f t="shared" si="1"/>
        <v>500</v>
      </c>
      <c r="G66" s="379"/>
    </row>
    <row r="67" spans="1:7">
      <c r="A67" s="368">
        <v>49</v>
      </c>
      <c r="B67" s="353" t="s">
        <v>545</v>
      </c>
      <c r="C67" s="377" t="s">
        <v>393</v>
      </c>
      <c r="D67" s="362" t="s">
        <v>76</v>
      </c>
      <c r="E67" s="362">
        <v>10000</v>
      </c>
      <c r="F67" s="362">
        <f t="shared" si="1"/>
        <v>100</v>
      </c>
      <c r="G67" s="379"/>
    </row>
    <row r="68" spans="1:7">
      <c r="A68" s="368">
        <v>50</v>
      </c>
      <c r="B68" s="353" t="s">
        <v>546</v>
      </c>
      <c r="C68" s="377" t="s">
        <v>393</v>
      </c>
      <c r="D68" s="362" t="s">
        <v>76</v>
      </c>
      <c r="E68" s="362">
        <v>20000</v>
      </c>
      <c r="F68" s="362">
        <f t="shared" si="1"/>
        <v>200</v>
      </c>
      <c r="G68" s="379"/>
    </row>
    <row r="69" spans="1:7">
      <c r="A69" s="368">
        <v>51</v>
      </c>
      <c r="B69" s="353" t="s">
        <v>532</v>
      </c>
      <c r="C69" s="377" t="s">
        <v>393</v>
      </c>
      <c r="D69" s="362" t="s">
        <v>76</v>
      </c>
      <c r="E69" s="362">
        <v>10000</v>
      </c>
      <c r="F69" s="362">
        <f t="shared" si="1"/>
        <v>100</v>
      </c>
      <c r="G69" s="379"/>
    </row>
    <row r="70" spans="1:7">
      <c r="A70" s="368">
        <v>52</v>
      </c>
      <c r="B70" s="353" t="s">
        <v>524</v>
      </c>
      <c r="C70" s="377" t="s">
        <v>393</v>
      </c>
      <c r="D70" s="362" t="s">
        <v>76</v>
      </c>
      <c r="E70" s="362">
        <v>50000</v>
      </c>
      <c r="F70" s="362">
        <f t="shared" si="1"/>
        <v>500</v>
      </c>
      <c r="G70" s="379"/>
    </row>
    <row r="71" spans="1:7">
      <c r="A71" s="368">
        <v>53</v>
      </c>
      <c r="B71" s="353" t="s">
        <v>95</v>
      </c>
      <c r="C71" s="377" t="s">
        <v>393</v>
      </c>
      <c r="D71" s="362" t="s">
        <v>76</v>
      </c>
      <c r="E71" s="362">
        <v>1400</v>
      </c>
      <c r="F71" s="362">
        <f t="shared" si="1"/>
        <v>14</v>
      </c>
      <c r="G71" s="379"/>
    </row>
    <row r="72" spans="1:7">
      <c r="A72" s="368">
        <v>54</v>
      </c>
      <c r="B72" s="353" t="s">
        <v>93</v>
      </c>
      <c r="C72" s="377" t="s">
        <v>393</v>
      </c>
      <c r="D72" s="363" t="s">
        <v>76</v>
      </c>
      <c r="E72" s="367">
        <v>2100</v>
      </c>
      <c r="F72" s="378">
        <f t="shared" si="1"/>
        <v>21</v>
      </c>
      <c r="G72" s="379"/>
    </row>
    <row r="73" spans="1:7" s="355" customFormat="1" ht="13.5" thickBot="1">
      <c r="A73" s="370"/>
      <c r="B73" s="380" t="s">
        <v>371</v>
      </c>
      <c r="C73" s="381"/>
      <c r="D73" s="382"/>
      <c r="E73" s="372">
        <f>SUM(E19:E72)</f>
        <v>961900</v>
      </c>
      <c r="F73" s="383">
        <f>SUM(F19:F72)</f>
        <v>9619</v>
      </c>
      <c r="G73" s="384"/>
    </row>
    <row r="74" spans="1:7" ht="13.5" thickTop="1">
      <c r="A74" s="368"/>
      <c r="B74" s="365"/>
      <c r="C74" s="385"/>
      <c r="D74" s="363"/>
      <c r="E74" s="364"/>
      <c r="F74" s="367"/>
    </row>
    <row r="75" spans="1:7">
      <c r="A75" s="368"/>
      <c r="B75" s="365"/>
      <c r="C75" s="385"/>
      <c r="D75" s="363"/>
      <c r="E75" s="364"/>
      <c r="F75" s="367"/>
      <c r="G75" s="386"/>
    </row>
    <row r="76" spans="1:7">
      <c r="A76" s="387" t="s">
        <v>400</v>
      </c>
      <c r="B76" s="388"/>
      <c r="C76" s="373"/>
      <c r="D76" s="373"/>
      <c r="E76" s="364"/>
      <c r="F76" s="367"/>
    </row>
    <row r="77" spans="1:7">
      <c r="A77" s="363" t="s">
        <v>332</v>
      </c>
      <c r="B77" s="365" t="s">
        <v>333</v>
      </c>
      <c r="C77" s="363" t="s">
        <v>335</v>
      </c>
      <c r="D77" s="363" t="s">
        <v>336</v>
      </c>
      <c r="E77" s="364" t="s">
        <v>337</v>
      </c>
      <c r="F77" s="367" t="s">
        <v>10</v>
      </c>
    </row>
    <row r="78" spans="1:7">
      <c r="A78" s="363">
        <v>1</v>
      </c>
      <c r="B78" s="365" t="s">
        <v>484</v>
      </c>
      <c r="C78" s="389">
        <v>0.1</v>
      </c>
      <c r="D78" s="368" t="s">
        <v>105</v>
      </c>
      <c r="E78" s="367">
        <v>716</v>
      </c>
      <c r="F78" s="367">
        <f>E78*C78</f>
        <v>71.600000000000009</v>
      </c>
    </row>
    <row r="79" spans="1:7">
      <c r="A79" s="363">
        <v>2</v>
      </c>
      <c r="B79" s="365" t="s">
        <v>484</v>
      </c>
      <c r="C79" s="389">
        <v>0.1</v>
      </c>
      <c r="D79" s="368" t="s">
        <v>105</v>
      </c>
      <c r="E79" s="367">
        <v>24000</v>
      </c>
      <c r="F79" s="367">
        <f t="shared" ref="F79:F86" si="2">E79*C79</f>
        <v>2400</v>
      </c>
    </row>
    <row r="80" spans="1:7">
      <c r="A80" s="363">
        <v>3</v>
      </c>
      <c r="B80" s="365" t="s">
        <v>484</v>
      </c>
      <c r="C80" s="389">
        <v>0.1</v>
      </c>
      <c r="D80" s="368" t="s">
        <v>105</v>
      </c>
      <c r="E80" s="367">
        <v>15800</v>
      </c>
      <c r="F80" s="367">
        <f t="shared" si="2"/>
        <v>1580</v>
      </c>
    </row>
    <row r="81" spans="1:7">
      <c r="A81" s="363">
        <v>4</v>
      </c>
      <c r="B81" s="365" t="s">
        <v>484</v>
      </c>
      <c r="C81" s="389">
        <v>0.1</v>
      </c>
      <c r="D81" s="368" t="s">
        <v>105</v>
      </c>
      <c r="E81" s="367">
        <v>26407</v>
      </c>
      <c r="F81" s="390">
        <f t="shared" si="2"/>
        <v>2640.7000000000003</v>
      </c>
    </row>
    <row r="82" spans="1:7">
      <c r="A82" s="363">
        <v>5</v>
      </c>
      <c r="B82" s="369" t="s">
        <v>152</v>
      </c>
      <c r="C82" s="389">
        <v>0.1</v>
      </c>
      <c r="D82" s="368" t="s">
        <v>105</v>
      </c>
      <c r="E82" s="367">
        <v>45269</v>
      </c>
      <c r="F82" s="367">
        <f t="shared" si="2"/>
        <v>4526.9000000000005</v>
      </c>
    </row>
    <row r="83" spans="1:7">
      <c r="A83" s="363">
        <v>6</v>
      </c>
      <c r="B83" s="365" t="s">
        <v>484</v>
      </c>
      <c r="C83" s="389">
        <v>0.1</v>
      </c>
      <c r="D83" s="368" t="s">
        <v>105</v>
      </c>
      <c r="E83" s="367">
        <v>9954</v>
      </c>
      <c r="F83" s="367">
        <f t="shared" si="2"/>
        <v>995.40000000000009</v>
      </c>
    </row>
    <row r="84" spans="1:7">
      <c r="A84" s="363">
        <v>7</v>
      </c>
      <c r="B84" s="369" t="s">
        <v>485</v>
      </c>
      <c r="C84" s="389">
        <v>0.1</v>
      </c>
      <c r="D84" s="368" t="s">
        <v>105</v>
      </c>
      <c r="E84" s="367">
        <v>45570</v>
      </c>
      <c r="F84" s="367">
        <f t="shared" si="2"/>
        <v>4557</v>
      </c>
    </row>
    <row r="85" spans="1:7">
      <c r="A85" s="363">
        <v>8</v>
      </c>
      <c r="B85" s="369" t="s">
        <v>486</v>
      </c>
      <c r="C85" s="389">
        <v>0.1</v>
      </c>
      <c r="D85" s="368" t="s">
        <v>105</v>
      </c>
      <c r="E85" s="367">
        <v>3307</v>
      </c>
      <c r="F85" s="367">
        <f t="shared" si="2"/>
        <v>330.70000000000005</v>
      </c>
    </row>
    <row r="86" spans="1:7">
      <c r="A86" s="363">
        <v>9</v>
      </c>
      <c r="B86" s="369" t="s">
        <v>487</v>
      </c>
      <c r="C86" s="389">
        <v>0.1</v>
      </c>
      <c r="D86" s="368" t="s">
        <v>105</v>
      </c>
      <c r="E86" s="367">
        <v>2920</v>
      </c>
      <c r="F86" s="367">
        <f t="shared" si="2"/>
        <v>292</v>
      </c>
    </row>
    <row r="87" spans="1:7" s="355" customFormat="1" ht="13.5" thickBot="1">
      <c r="A87" s="370"/>
      <c r="B87" s="380" t="s">
        <v>371</v>
      </c>
      <c r="C87" s="371"/>
      <c r="D87" s="371"/>
      <c r="E87" s="383">
        <f>SUM(E78:E86)</f>
        <v>173943</v>
      </c>
      <c r="F87" s="383">
        <f>SUM(F78:F86)</f>
        <v>17394.3</v>
      </c>
    </row>
    <row r="88" spans="1:7" ht="13.5" thickTop="1">
      <c r="A88" s="368"/>
      <c r="B88" s="365"/>
      <c r="C88" s="373"/>
      <c r="D88" s="373"/>
      <c r="E88" s="367"/>
      <c r="F88" s="367"/>
    </row>
    <row r="89" spans="1:7">
      <c r="A89" s="368"/>
      <c r="B89" s="365"/>
      <c r="C89" s="373"/>
      <c r="D89" s="373"/>
      <c r="E89" s="367"/>
      <c r="F89" s="367"/>
    </row>
    <row r="90" spans="1:7" s="355" customFormat="1" ht="13.5" thickBot="1">
      <c r="A90" s="391"/>
      <c r="B90" s="382" t="s">
        <v>329</v>
      </c>
      <c r="C90" s="382"/>
      <c r="D90" s="382"/>
      <c r="E90" s="392">
        <f>E87+E73+E15</f>
        <v>2592256</v>
      </c>
      <c r="F90" s="392">
        <f>F87+F73+F15</f>
        <v>56141.56</v>
      </c>
    </row>
    <row r="91" spans="1:7" ht="13.5" thickTop="1"/>
    <row r="92" spans="1:7" ht="15">
      <c r="B92" s="154"/>
      <c r="C92" s="154"/>
      <c r="D92" s="154"/>
      <c r="E92" s="154"/>
      <c r="F92" s="154"/>
      <c r="G92" s="154"/>
    </row>
    <row r="93" spans="1:7" ht="15">
      <c r="B93" s="154" t="s">
        <v>488</v>
      </c>
      <c r="C93" s="154"/>
      <c r="D93" s="154"/>
      <c r="E93" s="154"/>
      <c r="F93" s="154"/>
      <c r="G93" s="154"/>
    </row>
    <row r="94" spans="1:7" ht="15">
      <c r="B94" s="154" t="s">
        <v>10</v>
      </c>
      <c r="C94" s="154"/>
      <c r="D94" s="394">
        <f>F90</f>
        <v>56141.56</v>
      </c>
      <c r="E94" s="154"/>
      <c r="F94" s="154"/>
      <c r="G94" s="154"/>
    </row>
    <row r="95" spans="1:7" ht="15">
      <c r="B95" s="154" t="s">
        <v>489</v>
      </c>
      <c r="C95" s="154"/>
      <c r="D95" s="154"/>
      <c r="E95" s="154"/>
      <c r="F95" s="154"/>
      <c r="G95" s="154"/>
    </row>
    <row r="96" spans="1:7" ht="15">
      <c r="B96" s="154" t="s">
        <v>490</v>
      </c>
      <c r="C96" s="154"/>
      <c r="D96" s="395">
        <v>1.4999999999999999E-2</v>
      </c>
      <c r="E96" s="154" t="s">
        <v>491</v>
      </c>
      <c r="F96" s="154"/>
      <c r="G96" s="154"/>
    </row>
    <row r="97" spans="2:7" ht="15">
      <c r="B97" s="154" t="s">
        <v>492</v>
      </c>
      <c r="C97" s="154"/>
      <c r="D97" s="396">
        <f>D94*D95*D96</f>
        <v>0</v>
      </c>
      <c r="E97" s="154"/>
      <c r="F97" s="154"/>
      <c r="G97" s="396">
        <f>D97</f>
        <v>0</v>
      </c>
    </row>
    <row r="98" spans="2:7" ht="15">
      <c r="B98" s="152"/>
      <c r="C98" s="152"/>
      <c r="D98" s="152"/>
      <c r="E98" s="152"/>
      <c r="F98" s="152"/>
      <c r="G98" s="152"/>
    </row>
    <row r="99" spans="2:7" ht="15.75" thickBot="1">
      <c r="B99" s="397" t="s">
        <v>493</v>
      </c>
      <c r="C99" s="397"/>
      <c r="D99" s="397"/>
      <c r="E99" s="397"/>
      <c r="F99" s="397"/>
      <c r="G99" s="398">
        <f>G90+G97</f>
        <v>0</v>
      </c>
    </row>
    <row r="100" spans="2:7" ht="13.5" thickTop="1"/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5FD3-59A3-484C-AF15-C6AE5E17999B}">
  <dimension ref="A1:G145"/>
  <sheetViews>
    <sheetView topLeftCell="A124" workbookViewId="0">
      <selection activeCell="I77" sqref="I77"/>
    </sheetView>
  </sheetViews>
  <sheetFormatPr defaultColWidth="9" defaultRowHeight="12.75"/>
  <cols>
    <col min="1" max="1" width="6" style="362" customWidth="1"/>
    <col min="2" max="2" width="41.42578125" style="362" bestFit="1" customWidth="1"/>
    <col min="3" max="4" width="9" style="362"/>
    <col min="5" max="5" width="10" style="393" customWidth="1"/>
    <col min="6" max="6" width="11.5703125" style="393" customWidth="1"/>
    <col min="7" max="16384" width="9" style="362"/>
  </cols>
  <sheetData>
    <row r="1" spans="1:6" s="355" customFormat="1">
      <c r="A1" s="354" t="s">
        <v>479</v>
      </c>
      <c r="C1" s="356"/>
      <c r="D1" s="356"/>
      <c r="E1" s="357"/>
      <c r="F1" s="357"/>
    </row>
    <row r="2" spans="1:6" s="355" customFormat="1">
      <c r="A2" s="354" t="s">
        <v>558</v>
      </c>
      <c r="C2" s="356"/>
      <c r="D2" s="356"/>
      <c r="E2" s="358"/>
      <c r="F2" s="358"/>
    </row>
    <row r="3" spans="1:6" s="355" customFormat="1">
      <c r="A3" s="354"/>
      <c r="C3" s="356"/>
      <c r="D3" s="356"/>
      <c r="E3" s="358"/>
      <c r="F3" s="358"/>
    </row>
    <row r="4" spans="1:6" s="355" customFormat="1">
      <c r="A4" s="375" t="s">
        <v>392</v>
      </c>
      <c r="B4" s="376" t="s">
        <v>345</v>
      </c>
      <c r="C4" s="373"/>
      <c r="D4" s="373"/>
      <c r="E4" s="364"/>
      <c r="F4" s="374"/>
    </row>
    <row r="5" spans="1:6" s="355" customFormat="1">
      <c r="A5" s="363" t="s">
        <v>332</v>
      </c>
      <c r="B5" s="363" t="s">
        <v>333</v>
      </c>
      <c r="C5" s="363" t="s">
        <v>335</v>
      </c>
      <c r="D5" s="363" t="s">
        <v>336</v>
      </c>
      <c r="E5" s="364" t="s">
        <v>337</v>
      </c>
      <c r="F5" s="364" t="s">
        <v>10</v>
      </c>
    </row>
    <row r="6" spans="1:6" s="355" customFormat="1">
      <c r="A6" s="368">
        <v>1</v>
      </c>
      <c r="B6" s="353" t="s">
        <v>545</v>
      </c>
      <c r="C6" s="377" t="s">
        <v>393</v>
      </c>
      <c r="D6" s="362" t="s">
        <v>76</v>
      </c>
      <c r="E6" s="362">
        <v>15000</v>
      </c>
      <c r="F6" s="378">
        <f t="shared" ref="F6:F37" si="0">E6*C6</f>
        <v>150</v>
      </c>
    </row>
    <row r="7" spans="1:6" s="355" customFormat="1">
      <c r="A7" s="368">
        <v>2</v>
      </c>
      <c r="B7" s="353" t="s">
        <v>546</v>
      </c>
      <c r="C7" s="377" t="s">
        <v>393</v>
      </c>
      <c r="D7" s="362" t="s">
        <v>76</v>
      </c>
      <c r="E7" s="362">
        <v>30000</v>
      </c>
      <c r="F7" s="378">
        <f t="shared" si="0"/>
        <v>300</v>
      </c>
    </row>
    <row r="8" spans="1:6" s="355" customFormat="1">
      <c r="A8" s="368">
        <v>3</v>
      </c>
      <c r="B8" s="353" t="s">
        <v>529</v>
      </c>
      <c r="C8" s="377" t="s">
        <v>393</v>
      </c>
      <c r="D8" s="362" t="s">
        <v>76</v>
      </c>
      <c r="E8" s="362">
        <v>1250</v>
      </c>
      <c r="F8" s="378">
        <f t="shared" si="0"/>
        <v>12.5</v>
      </c>
    </row>
    <row r="9" spans="1:6" s="355" customFormat="1">
      <c r="A9" s="368">
        <v>4</v>
      </c>
      <c r="B9" s="353" t="s">
        <v>562</v>
      </c>
      <c r="C9" s="377" t="s">
        <v>393</v>
      </c>
      <c r="D9" s="362" t="s">
        <v>76</v>
      </c>
      <c r="E9" s="362">
        <v>4813</v>
      </c>
      <c r="F9" s="378">
        <f t="shared" si="0"/>
        <v>48.13</v>
      </c>
    </row>
    <row r="10" spans="1:6" s="355" customFormat="1">
      <c r="A10" s="368">
        <v>5</v>
      </c>
      <c r="B10" s="353" t="s">
        <v>537</v>
      </c>
      <c r="C10" s="377" t="s">
        <v>393</v>
      </c>
      <c r="D10" s="362" t="s">
        <v>76</v>
      </c>
      <c r="E10" s="362">
        <v>2500</v>
      </c>
      <c r="F10" s="378">
        <f t="shared" si="0"/>
        <v>25</v>
      </c>
    </row>
    <row r="11" spans="1:6" s="355" customFormat="1">
      <c r="A11" s="368">
        <v>6</v>
      </c>
      <c r="B11" s="353" t="s">
        <v>93</v>
      </c>
      <c r="C11" s="377" t="s">
        <v>393</v>
      </c>
      <c r="D11" s="362" t="s">
        <v>76</v>
      </c>
      <c r="E11" s="362">
        <v>2400</v>
      </c>
      <c r="F11" s="378">
        <f t="shared" si="0"/>
        <v>24</v>
      </c>
    </row>
    <row r="12" spans="1:6" s="355" customFormat="1">
      <c r="A12" s="368">
        <v>7</v>
      </c>
      <c r="B12" s="353" t="s">
        <v>500</v>
      </c>
      <c r="C12" s="377" t="s">
        <v>393</v>
      </c>
      <c r="D12" s="362" t="s">
        <v>76</v>
      </c>
      <c r="E12" s="362">
        <v>1400</v>
      </c>
      <c r="F12" s="378">
        <f t="shared" si="0"/>
        <v>14</v>
      </c>
    </row>
    <row r="13" spans="1:6" s="355" customFormat="1">
      <c r="A13" s="368">
        <v>8</v>
      </c>
      <c r="B13" s="353" t="s">
        <v>562</v>
      </c>
      <c r="C13" s="377" t="s">
        <v>393</v>
      </c>
      <c r="D13" s="362" t="s">
        <v>76</v>
      </c>
      <c r="E13" s="362">
        <v>6850</v>
      </c>
      <c r="F13" s="378">
        <f t="shared" si="0"/>
        <v>68.5</v>
      </c>
    </row>
    <row r="14" spans="1:6" s="355" customFormat="1">
      <c r="A14" s="368">
        <v>9</v>
      </c>
      <c r="B14" s="353" t="s">
        <v>524</v>
      </c>
      <c r="C14" s="377" t="s">
        <v>393</v>
      </c>
      <c r="D14" s="362" t="s">
        <v>76</v>
      </c>
      <c r="E14" s="362">
        <v>1950</v>
      </c>
      <c r="F14" s="378">
        <f t="shared" si="0"/>
        <v>19.5</v>
      </c>
    </row>
    <row r="15" spans="1:6" s="355" customFormat="1">
      <c r="A15" s="368">
        <v>10</v>
      </c>
      <c r="B15" s="353" t="s">
        <v>540</v>
      </c>
      <c r="C15" s="377" t="s">
        <v>393</v>
      </c>
      <c r="D15" s="362" t="s">
        <v>76</v>
      </c>
      <c r="E15" s="362">
        <v>2100</v>
      </c>
      <c r="F15" s="378">
        <f t="shared" si="0"/>
        <v>21</v>
      </c>
    </row>
    <row r="16" spans="1:6" s="355" customFormat="1">
      <c r="A16" s="368">
        <v>11</v>
      </c>
      <c r="B16" s="353" t="s">
        <v>531</v>
      </c>
      <c r="C16" s="377" t="s">
        <v>393</v>
      </c>
      <c r="D16" s="362" t="s">
        <v>76</v>
      </c>
      <c r="E16" s="362">
        <v>1200</v>
      </c>
      <c r="F16" s="378">
        <f t="shared" si="0"/>
        <v>12</v>
      </c>
    </row>
    <row r="17" spans="1:6" s="355" customFormat="1">
      <c r="A17" s="368">
        <v>12</v>
      </c>
      <c r="B17" s="353" t="s">
        <v>524</v>
      </c>
      <c r="C17" s="377" t="s">
        <v>393</v>
      </c>
      <c r="D17" s="362" t="s">
        <v>76</v>
      </c>
      <c r="E17" s="362">
        <v>30000</v>
      </c>
      <c r="F17" s="378">
        <f t="shared" si="0"/>
        <v>300</v>
      </c>
    </row>
    <row r="18" spans="1:6" s="355" customFormat="1">
      <c r="A18" s="368">
        <v>13</v>
      </c>
      <c r="B18" s="353" t="s">
        <v>559</v>
      </c>
      <c r="C18" s="377" t="s">
        <v>393</v>
      </c>
      <c r="D18" s="362" t="s">
        <v>76</v>
      </c>
      <c r="E18" s="362">
        <v>10000</v>
      </c>
      <c r="F18" s="378">
        <f t="shared" si="0"/>
        <v>100</v>
      </c>
    </row>
    <row r="19" spans="1:6" s="355" customFormat="1">
      <c r="A19" s="368">
        <v>14</v>
      </c>
      <c r="B19" s="353" t="s">
        <v>536</v>
      </c>
      <c r="C19" s="377" t="s">
        <v>393</v>
      </c>
      <c r="D19" s="362" t="s">
        <v>76</v>
      </c>
      <c r="E19" s="362">
        <v>20000</v>
      </c>
      <c r="F19" s="378">
        <f t="shared" si="0"/>
        <v>200</v>
      </c>
    </row>
    <row r="20" spans="1:6" s="355" customFormat="1">
      <c r="A20" s="368">
        <v>15</v>
      </c>
      <c r="B20" s="353" t="s">
        <v>563</v>
      </c>
      <c r="C20" s="377" t="s">
        <v>393</v>
      </c>
      <c r="D20" s="362" t="s">
        <v>76</v>
      </c>
      <c r="E20" s="362">
        <v>10000</v>
      </c>
      <c r="F20" s="378">
        <f t="shared" si="0"/>
        <v>100</v>
      </c>
    </row>
    <row r="21" spans="1:6" s="355" customFormat="1">
      <c r="A21" s="368">
        <v>16</v>
      </c>
      <c r="B21" s="353" t="s">
        <v>561</v>
      </c>
      <c r="C21" s="377" t="s">
        <v>393</v>
      </c>
      <c r="D21" s="362" t="s">
        <v>76</v>
      </c>
      <c r="E21" s="367">
        <v>10000</v>
      </c>
      <c r="F21" s="378">
        <f t="shared" si="0"/>
        <v>100</v>
      </c>
    </row>
    <row r="22" spans="1:6" s="355" customFormat="1">
      <c r="A22" s="368">
        <v>17</v>
      </c>
      <c r="B22" s="353" t="s">
        <v>530</v>
      </c>
      <c r="C22" s="377" t="s">
        <v>393</v>
      </c>
      <c r="D22" s="362" t="s">
        <v>76</v>
      </c>
      <c r="E22" s="367">
        <v>10000</v>
      </c>
      <c r="F22" s="378">
        <f t="shared" si="0"/>
        <v>100</v>
      </c>
    </row>
    <row r="23" spans="1:6" s="355" customFormat="1">
      <c r="A23" s="368">
        <v>18</v>
      </c>
      <c r="B23" s="353" t="s">
        <v>531</v>
      </c>
      <c r="C23" s="377" t="s">
        <v>393</v>
      </c>
      <c r="D23" s="362" t="s">
        <v>76</v>
      </c>
      <c r="E23" s="367">
        <v>20000</v>
      </c>
      <c r="F23" s="378">
        <f t="shared" si="0"/>
        <v>200</v>
      </c>
    </row>
    <row r="24" spans="1:6" s="355" customFormat="1">
      <c r="A24" s="368">
        <v>19</v>
      </c>
      <c r="B24" s="353" t="s">
        <v>500</v>
      </c>
      <c r="C24" s="377" t="s">
        <v>393</v>
      </c>
      <c r="D24" s="362" t="s">
        <v>76</v>
      </c>
      <c r="E24" s="367">
        <v>2800</v>
      </c>
      <c r="F24" s="378">
        <f t="shared" si="0"/>
        <v>28</v>
      </c>
    </row>
    <row r="25" spans="1:6" s="355" customFormat="1">
      <c r="A25" s="368">
        <v>20</v>
      </c>
      <c r="B25" s="353" t="s">
        <v>537</v>
      </c>
      <c r="C25" s="377" t="s">
        <v>393</v>
      </c>
      <c r="D25" s="362" t="s">
        <v>76</v>
      </c>
      <c r="E25" s="367">
        <v>2200</v>
      </c>
      <c r="F25" s="378">
        <f t="shared" si="0"/>
        <v>22</v>
      </c>
    </row>
    <row r="26" spans="1:6" s="355" customFormat="1">
      <c r="A26" s="368">
        <v>21</v>
      </c>
      <c r="B26" s="353" t="s">
        <v>562</v>
      </c>
      <c r="C26" s="377" t="s">
        <v>393</v>
      </c>
      <c r="D26" s="362" t="s">
        <v>76</v>
      </c>
      <c r="E26" s="367">
        <v>2300</v>
      </c>
      <c r="F26" s="378">
        <f t="shared" si="0"/>
        <v>23</v>
      </c>
    </row>
    <row r="27" spans="1:6" s="355" customFormat="1">
      <c r="A27" s="368">
        <v>22</v>
      </c>
      <c r="B27" s="353" t="s">
        <v>562</v>
      </c>
      <c r="C27" s="377" t="s">
        <v>393</v>
      </c>
      <c r="D27" s="362" t="s">
        <v>76</v>
      </c>
      <c r="E27" s="367">
        <v>5000</v>
      </c>
      <c r="F27" s="378">
        <f t="shared" si="0"/>
        <v>50</v>
      </c>
    </row>
    <row r="28" spans="1:6" s="355" customFormat="1">
      <c r="A28" s="368">
        <v>23</v>
      </c>
      <c r="B28" s="353" t="s">
        <v>540</v>
      </c>
      <c r="C28" s="377" t="s">
        <v>393</v>
      </c>
      <c r="D28" s="362" t="s">
        <v>76</v>
      </c>
      <c r="E28" s="367">
        <v>2100</v>
      </c>
      <c r="F28" s="378">
        <f t="shared" si="0"/>
        <v>21</v>
      </c>
    </row>
    <row r="29" spans="1:6" s="355" customFormat="1">
      <c r="A29" s="368">
        <v>24</v>
      </c>
      <c r="B29" s="353" t="s">
        <v>93</v>
      </c>
      <c r="C29" s="377" t="s">
        <v>393</v>
      </c>
      <c r="D29" s="362" t="s">
        <v>76</v>
      </c>
      <c r="E29" s="367">
        <v>3000</v>
      </c>
      <c r="F29" s="378">
        <f t="shared" si="0"/>
        <v>30</v>
      </c>
    </row>
    <row r="30" spans="1:6" s="355" customFormat="1">
      <c r="A30" s="368">
        <v>25</v>
      </c>
      <c r="B30" s="353" t="s">
        <v>529</v>
      </c>
      <c r="C30" s="377" t="s">
        <v>393</v>
      </c>
      <c r="D30" s="362" t="s">
        <v>76</v>
      </c>
      <c r="E30" s="362">
        <v>10000</v>
      </c>
      <c r="F30" s="378">
        <f t="shared" si="0"/>
        <v>100</v>
      </c>
    </row>
    <row r="31" spans="1:6" s="355" customFormat="1">
      <c r="A31" s="368">
        <v>26</v>
      </c>
      <c r="B31" s="353" t="s">
        <v>562</v>
      </c>
      <c r="C31" s="377" t="s">
        <v>393</v>
      </c>
      <c r="D31" s="362" t="s">
        <v>76</v>
      </c>
      <c r="E31" s="362">
        <v>2337</v>
      </c>
      <c r="F31" s="378">
        <f t="shared" si="0"/>
        <v>23.37</v>
      </c>
    </row>
    <row r="32" spans="1:6" s="355" customFormat="1">
      <c r="A32" s="368">
        <v>27</v>
      </c>
      <c r="B32" s="353" t="s">
        <v>530</v>
      </c>
      <c r="C32" s="377" t="s">
        <v>393</v>
      </c>
      <c r="D32" s="362" t="s">
        <v>76</v>
      </c>
      <c r="E32" s="362">
        <v>10000</v>
      </c>
      <c r="F32" s="378">
        <f t="shared" si="0"/>
        <v>100</v>
      </c>
    </row>
    <row r="33" spans="1:6" s="355" customFormat="1">
      <c r="A33" s="368">
        <v>28</v>
      </c>
      <c r="B33" s="353" t="s">
        <v>559</v>
      </c>
      <c r="C33" s="377" t="s">
        <v>393</v>
      </c>
      <c r="D33" s="363" t="s">
        <v>76</v>
      </c>
      <c r="E33" s="367">
        <v>35000</v>
      </c>
      <c r="F33" s="378">
        <f t="shared" si="0"/>
        <v>350</v>
      </c>
    </row>
    <row r="34" spans="1:6" s="355" customFormat="1">
      <c r="A34" s="368">
        <v>29</v>
      </c>
      <c r="B34" s="353" t="s">
        <v>524</v>
      </c>
      <c r="C34" s="377" t="s">
        <v>393</v>
      </c>
      <c r="D34" s="363" t="s">
        <v>76</v>
      </c>
      <c r="E34" s="367">
        <v>75000</v>
      </c>
      <c r="F34" s="378">
        <f t="shared" si="0"/>
        <v>750</v>
      </c>
    </row>
    <row r="35" spans="1:6" s="355" customFormat="1">
      <c r="A35" s="368">
        <v>30</v>
      </c>
      <c r="B35" s="353" t="s">
        <v>560</v>
      </c>
      <c r="C35" s="377" t="s">
        <v>393</v>
      </c>
      <c r="D35" s="363" t="s">
        <v>76</v>
      </c>
      <c r="E35" s="367">
        <v>50000</v>
      </c>
      <c r="F35" s="378">
        <f t="shared" si="0"/>
        <v>500</v>
      </c>
    </row>
    <row r="36" spans="1:6" s="355" customFormat="1">
      <c r="A36" s="368">
        <v>31</v>
      </c>
      <c r="B36" s="353" t="s">
        <v>536</v>
      </c>
      <c r="C36" s="377" t="s">
        <v>393</v>
      </c>
      <c r="D36" s="363" t="s">
        <v>76</v>
      </c>
      <c r="E36" s="367">
        <v>75000</v>
      </c>
      <c r="F36" s="378">
        <f t="shared" si="0"/>
        <v>750</v>
      </c>
    </row>
    <row r="37" spans="1:6" s="355" customFormat="1">
      <c r="A37" s="368">
        <v>32</v>
      </c>
      <c r="B37" s="353" t="s">
        <v>561</v>
      </c>
      <c r="C37" s="377" t="s">
        <v>393</v>
      </c>
      <c r="D37" s="363" t="s">
        <v>76</v>
      </c>
      <c r="E37" s="367">
        <v>45000</v>
      </c>
      <c r="F37" s="378">
        <f t="shared" si="0"/>
        <v>450</v>
      </c>
    </row>
    <row r="38" spans="1:6" s="355" customFormat="1">
      <c r="A38" s="368">
        <v>33</v>
      </c>
      <c r="B38" s="353" t="s">
        <v>531</v>
      </c>
      <c r="C38" s="377" t="s">
        <v>393</v>
      </c>
      <c r="D38" s="363" t="s">
        <v>76</v>
      </c>
      <c r="E38" s="367">
        <v>7000</v>
      </c>
      <c r="F38" s="378">
        <f t="shared" ref="F38:F81" si="1">E38*C38</f>
        <v>70</v>
      </c>
    </row>
    <row r="39" spans="1:6" s="355" customFormat="1">
      <c r="A39" s="368">
        <v>34</v>
      </c>
      <c r="B39" s="353" t="s">
        <v>95</v>
      </c>
      <c r="C39" s="377" t="s">
        <v>393</v>
      </c>
      <c r="D39" s="363" t="s">
        <v>76</v>
      </c>
      <c r="E39" s="367">
        <v>700</v>
      </c>
      <c r="F39" s="378">
        <f t="shared" si="1"/>
        <v>7</v>
      </c>
    </row>
    <row r="40" spans="1:6" s="355" customFormat="1">
      <c r="A40" s="368">
        <v>35</v>
      </c>
      <c r="B40" s="353" t="s">
        <v>93</v>
      </c>
      <c r="C40" s="377" t="s">
        <v>393</v>
      </c>
      <c r="D40" s="363" t="s">
        <v>76</v>
      </c>
      <c r="E40" s="367">
        <v>1400</v>
      </c>
      <c r="F40" s="378">
        <f t="shared" si="1"/>
        <v>14</v>
      </c>
    </row>
    <row r="41" spans="1:6" s="355" customFormat="1">
      <c r="A41" s="368">
        <v>36</v>
      </c>
      <c r="B41" s="353" t="s">
        <v>500</v>
      </c>
      <c r="C41" s="377" t="s">
        <v>393</v>
      </c>
      <c r="D41" s="363" t="s">
        <v>76</v>
      </c>
      <c r="E41" s="367">
        <v>3500</v>
      </c>
      <c r="F41" s="378">
        <f t="shared" si="1"/>
        <v>35</v>
      </c>
    </row>
    <row r="42" spans="1:6" s="355" customFormat="1">
      <c r="A42" s="368">
        <v>37</v>
      </c>
      <c r="B42" s="353" t="s">
        <v>529</v>
      </c>
      <c r="C42" s="377" t="s">
        <v>393</v>
      </c>
      <c r="D42" s="363" t="s">
        <v>76</v>
      </c>
      <c r="E42" s="367">
        <v>3600</v>
      </c>
      <c r="F42" s="378">
        <f t="shared" si="1"/>
        <v>36</v>
      </c>
    </row>
    <row r="43" spans="1:6" s="355" customFormat="1">
      <c r="A43" s="368">
        <v>38</v>
      </c>
      <c r="B43" s="353" t="s">
        <v>562</v>
      </c>
      <c r="C43" s="377" t="s">
        <v>393</v>
      </c>
      <c r="D43" s="363" t="s">
        <v>76</v>
      </c>
      <c r="E43" s="367">
        <v>8750</v>
      </c>
      <c r="F43" s="378">
        <f t="shared" si="1"/>
        <v>87.5</v>
      </c>
    </row>
    <row r="44" spans="1:6" s="355" customFormat="1">
      <c r="A44" s="368">
        <v>39</v>
      </c>
      <c r="B44" s="353" t="s">
        <v>540</v>
      </c>
      <c r="C44" s="377" t="s">
        <v>393</v>
      </c>
      <c r="D44" s="362" t="s">
        <v>76</v>
      </c>
      <c r="E44" s="362">
        <v>3500</v>
      </c>
      <c r="F44" s="378">
        <f t="shared" si="1"/>
        <v>35</v>
      </c>
    </row>
    <row r="45" spans="1:6" s="355" customFormat="1">
      <c r="A45" s="368">
        <v>40</v>
      </c>
      <c r="B45" s="353" t="s">
        <v>542</v>
      </c>
      <c r="C45" s="377" t="s">
        <v>393</v>
      </c>
      <c r="D45" s="362" t="s">
        <v>76</v>
      </c>
      <c r="E45" s="362">
        <v>700</v>
      </c>
      <c r="F45" s="378">
        <f t="shared" si="1"/>
        <v>7</v>
      </c>
    </row>
    <row r="46" spans="1:6" s="355" customFormat="1">
      <c r="A46" s="368">
        <v>41</v>
      </c>
      <c r="B46" s="353" t="s">
        <v>563</v>
      </c>
      <c r="C46" s="377" t="s">
        <v>393</v>
      </c>
      <c r="D46" s="362" t="s">
        <v>76</v>
      </c>
      <c r="E46" s="362">
        <v>200</v>
      </c>
      <c r="F46" s="378">
        <f t="shared" si="1"/>
        <v>2</v>
      </c>
    </row>
    <row r="47" spans="1:6" s="355" customFormat="1">
      <c r="A47" s="368">
        <v>42</v>
      </c>
      <c r="B47" s="353" t="s">
        <v>530</v>
      </c>
      <c r="C47" s="377" t="s">
        <v>393</v>
      </c>
      <c r="D47" s="362" t="s">
        <v>76</v>
      </c>
      <c r="E47" s="362">
        <v>300</v>
      </c>
      <c r="F47" s="378">
        <f t="shared" si="1"/>
        <v>3</v>
      </c>
    </row>
    <row r="48" spans="1:6" s="355" customFormat="1">
      <c r="A48" s="368">
        <v>43</v>
      </c>
      <c r="B48" s="353" t="s">
        <v>536</v>
      </c>
      <c r="C48" s="377" t="s">
        <v>393</v>
      </c>
      <c r="D48" s="362" t="s">
        <v>76</v>
      </c>
      <c r="E48" s="362">
        <v>20700</v>
      </c>
      <c r="F48" s="378">
        <f t="shared" si="1"/>
        <v>207</v>
      </c>
    </row>
    <row r="49" spans="1:6" s="355" customFormat="1">
      <c r="A49" s="368">
        <v>44</v>
      </c>
      <c r="B49" s="353" t="s">
        <v>524</v>
      </c>
      <c r="C49" s="377" t="s">
        <v>393</v>
      </c>
      <c r="D49" s="362" t="s">
        <v>76</v>
      </c>
      <c r="E49" s="362">
        <v>100000</v>
      </c>
      <c r="F49" s="378">
        <f t="shared" si="1"/>
        <v>1000</v>
      </c>
    </row>
    <row r="50" spans="1:6" s="355" customFormat="1">
      <c r="A50" s="368">
        <v>45</v>
      </c>
      <c r="B50" s="353" t="s">
        <v>559</v>
      </c>
      <c r="C50" s="377" t="s">
        <v>393</v>
      </c>
      <c r="D50" s="362" t="s">
        <v>76</v>
      </c>
      <c r="E50" s="362">
        <v>15000</v>
      </c>
      <c r="F50" s="378">
        <f t="shared" si="1"/>
        <v>150</v>
      </c>
    </row>
    <row r="51" spans="1:6" s="355" customFormat="1">
      <c r="A51" s="368">
        <v>46</v>
      </c>
      <c r="B51" s="353" t="s">
        <v>560</v>
      </c>
      <c r="C51" s="377" t="s">
        <v>393</v>
      </c>
      <c r="D51" s="362" t="s">
        <v>76</v>
      </c>
      <c r="E51" s="362">
        <v>10000</v>
      </c>
      <c r="F51" s="378">
        <f t="shared" si="1"/>
        <v>100</v>
      </c>
    </row>
    <row r="52" spans="1:6" s="355" customFormat="1">
      <c r="A52" s="368">
        <v>47</v>
      </c>
      <c r="B52" s="353" t="s">
        <v>546</v>
      </c>
      <c r="C52" s="377" t="s">
        <v>393</v>
      </c>
      <c r="D52" s="362" t="s">
        <v>76</v>
      </c>
      <c r="E52" s="362">
        <v>15000</v>
      </c>
      <c r="F52" s="378">
        <f t="shared" si="1"/>
        <v>150</v>
      </c>
    </row>
    <row r="53" spans="1:6" s="355" customFormat="1">
      <c r="A53" s="368">
        <v>48</v>
      </c>
      <c r="B53" s="353" t="s">
        <v>529</v>
      </c>
      <c r="C53" s="377" t="s">
        <v>393</v>
      </c>
      <c r="D53" s="362" t="s">
        <v>76</v>
      </c>
      <c r="E53" s="362">
        <v>15000</v>
      </c>
      <c r="F53" s="378">
        <f t="shared" si="1"/>
        <v>150</v>
      </c>
    </row>
    <row r="54" spans="1:6" s="355" customFormat="1">
      <c r="A54" s="368">
        <v>49</v>
      </c>
      <c r="B54" s="353" t="s">
        <v>533</v>
      </c>
      <c r="C54" s="377" t="s">
        <v>393</v>
      </c>
      <c r="D54" s="362" t="s">
        <v>76</v>
      </c>
      <c r="E54" s="362">
        <v>25000</v>
      </c>
      <c r="F54" s="378">
        <f t="shared" si="1"/>
        <v>250</v>
      </c>
    </row>
    <row r="55" spans="1:6" s="355" customFormat="1">
      <c r="A55" s="368">
        <v>50</v>
      </c>
      <c r="B55" s="353" t="s">
        <v>530</v>
      </c>
      <c r="C55" s="377" t="s">
        <v>393</v>
      </c>
      <c r="D55" s="362" t="s">
        <v>76</v>
      </c>
      <c r="E55" s="362">
        <v>10000</v>
      </c>
      <c r="F55" s="378">
        <f t="shared" si="1"/>
        <v>100</v>
      </c>
    </row>
    <row r="56" spans="1:6" s="355" customFormat="1">
      <c r="A56" s="368">
        <v>51</v>
      </c>
      <c r="B56" s="353" t="s">
        <v>531</v>
      </c>
      <c r="C56" s="377" t="s">
        <v>393</v>
      </c>
      <c r="D56" s="362" t="s">
        <v>76</v>
      </c>
      <c r="E56" s="362">
        <v>5000</v>
      </c>
      <c r="F56" s="378">
        <f t="shared" si="1"/>
        <v>50</v>
      </c>
    </row>
    <row r="57" spans="1:6" s="355" customFormat="1">
      <c r="A57" s="368">
        <v>52</v>
      </c>
      <c r="B57" s="353" t="s">
        <v>524</v>
      </c>
      <c r="C57" s="377" t="s">
        <v>393</v>
      </c>
      <c r="D57" s="362" t="s">
        <v>76</v>
      </c>
      <c r="E57" s="362">
        <v>1700</v>
      </c>
      <c r="F57" s="378">
        <f t="shared" si="1"/>
        <v>17</v>
      </c>
    </row>
    <row r="58" spans="1:6" s="355" customFormat="1">
      <c r="A58" s="368">
        <v>53</v>
      </c>
      <c r="B58" s="353" t="s">
        <v>562</v>
      </c>
      <c r="C58" s="377" t="s">
        <v>393</v>
      </c>
      <c r="D58" s="362" t="s">
        <v>76</v>
      </c>
      <c r="E58" s="362">
        <v>4500</v>
      </c>
      <c r="F58" s="378">
        <f t="shared" si="1"/>
        <v>45</v>
      </c>
    </row>
    <row r="59" spans="1:6" s="355" customFormat="1">
      <c r="A59" s="368">
        <v>54</v>
      </c>
      <c r="B59" s="353" t="s">
        <v>562</v>
      </c>
      <c r="C59" s="377" t="s">
        <v>393</v>
      </c>
      <c r="D59" s="362" t="s">
        <v>76</v>
      </c>
      <c r="E59" s="362">
        <v>3300</v>
      </c>
      <c r="F59" s="378">
        <f t="shared" si="1"/>
        <v>33</v>
      </c>
    </row>
    <row r="60" spans="1:6" s="355" customFormat="1">
      <c r="A60" s="368">
        <v>55</v>
      </c>
      <c r="B60" s="353" t="s">
        <v>529</v>
      </c>
      <c r="C60" s="377" t="s">
        <v>393</v>
      </c>
      <c r="D60" s="362" t="s">
        <v>76</v>
      </c>
      <c r="E60" s="362">
        <v>3200</v>
      </c>
      <c r="F60" s="378">
        <f t="shared" si="1"/>
        <v>32</v>
      </c>
    </row>
    <row r="61" spans="1:6" s="355" customFormat="1">
      <c r="A61" s="368">
        <v>56</v>
      </c>
      <c r="B61" s="353" t="s">
        <v>537</v>
      </c>
      <c r="C61" s="377" t="s">
        <v>393</v>
      </c>
      <c r="D61" s="362" t="s">
        <v>76</v>
      </c>
      <c r="E61" s="362">
        <v>1950</v>
      </c>
      <c r="F61" s="378">
        <f t="shared" si="1"/>
        <v>19.5</v>
      </c>
    </row>
    <row r="62" spans="1:6" s="355" customFormat="1">
      <c r="A62" s="368">
        <v>57</v>
      </c>
      <c r="B62" s="353" t="s">
        <v>93</v>
      </c>
      <c r="C62" s="377" t="s">
        <v>393</v>
      </c>
      <c r="D62" s="362" t="s">
        <v>76</v>
      </c>
      <c r="E62" s="362">
        <v>1800</v>
      </c>
      <c r="F62" s="378">
        <f t="shared" si="1"/>
        <v>18</v>
      </c>
    </row>
    <row r="63" spans="1:6" s="355" customFormat="1">
      <c r="A63" s="368">
        <v>58</v>
      </c>
      <c r="B63" s="353" t="s">
        <v>531</v>
      </c>
      <c r="C63" s="377" t="s">
        <v>393</v>
      </c>
      <c r="D63" s="362" t="s">
        <v>76</v>
      </c>
      <c r="E63" s="362">
        <v>1200</v>
      </c>
      <c r="F63" s="378">
        <f t="shared" si="1"/>
        <v>12</v>
      </c>
    </row>
    <row r="64" spans="1:6" s="355" customFormat="1">
      <c r="A64" s="368">
        <v>59</v>
      </c>
      <c r="B64" s="353" t="s">
        <v>524</v>
      </c>
      <c r="C64" s="377" t="s">
        <v>393</v>
      </c>
      <c r="D64" s="362" t="s">
        <v>76</v>
      </c>
      <c r="E64" s="362">
        <v>50000</v>
      </c>
      <c r="F64" s="378">
        <f t="shared" si="1"/>
        <v>500</v>
      </c>
    </row>
    <row r="65" spans="1:7" s="355" customFormat="1">
      <c r="A65" s="368">
        <v>60</v>
      </c>
      <c r="B65" s="353" t="s">
        <v>559</v>
      </c>
      <c r="C65" s="377" t="s">
        <v>393</v>
      </c>
      <c r="D65" s="362" t="s">
        <v>76</v>
      </c>
      <c r="E65" s="362">
        <v>12000</v>
      </c>
      <c r="F65" s="378">
        <f t="shared" si="1"/>
        <v>120</v>
      </c>
    </row>
    <row r="66" spans="1:7" s="355" customFormat="1">
      <c r="A66" s="368">
        <v>61</v>
      </c>
      <c r="B66" s="353" t="s">
        <v>536</v>
      </c>
      <c r="C66" s="377" t="s">
        <v>393</v>
      </c>
      <c r="D66" s="362" t="s">
        <v>76</v>
      </c>
      <c r="E66" s="362">
        <v>30000</v>
      </c>
      <c r="F66" s="378">
        <f t="shared" si="1"/>
        <v>300</v>
      </c>
    </row>
    <row r="67" spans="1:7" s="355" customFormat="1">
      <c r="A67" s="368">
        <v>62</v>
      </c>
      <c r="B67" s="353" t="s">
        <v>559</v>
      </c>
      <c r="C67" s="377" t="s">
        <v>393</v>
      </c>
      <c r="D67" s="362" t="s">
        <v>76</v>
      </c>
      <c r="E67" s="362">
        <v>600</v>
      </c>
      <c r="F67" s="378">
        <f t="shared" si="1"/>
        <v>6</v>
      </c>
    </row>
    <row r="68" spans="1:7" s="355" customFormat="1">
      <c r="A68" s="368">
        <v>63</v>
      </c>
      <c r="B68" s="353" t="s">
        <v>524</v>
      </c>
      <c r="C68" s="377" t="s">
        <v>393</v>
      </c>
      <c r="D68" s="362" t="s">
        <v>76</v>
      </c>
      <c r="E68" s="362">
        <v>50000</v>
      </c>
      <c r="F68" s="378">
        <f t="shared" si="1"/>
        <v>500</v>
      </c>
      <c r="G68" s="475"/>
    </row>
    <row r="69" spans="1:7" s="355" customFormat="1">
      <c r="A69" s="368">
        <v>64</v>
      </c>
      <c r="B69" s="353" t="s">
        <v>93</v>
      </c>
      <c r="C69" s="377" t="s">
        <v>393</v>
      </c>
      <c r="D69" s="362" t="s">
        <v>76</v>
      </c>
      <c r="E69" s="362">
        <v>1800</v>
      </c>
      <c r="F69" s="378">
        <f t="shared" si="1"/>
        <v>18</v>
      </c>
      <c r="G69" s="475"/>
    </row>
    <row r="70" spans="1:7" s="355" customFormat="1">
      <c r="A70" s="368">
        <v>65</v>
      </c>
      <c r="B70" s="353" t="s">
        <v>238</v>
      </c>
      <c r="C70" s="377" t="s">
        <v>393</v>
      </c>
      <c r="D70" s="362" t="s">
        <v>76</v>
      </c>
      <c r="E70" s="362">
        <v>1400</v>
      </c>
      <c r="F70" s="378">
        <f t="shared" si="1"/>
        <v>14</v>
      </c>
      <c r="G70" s="475"/>
    </row>
    <row r="71" spans="1:7" s="355" customFormat="1">
      <c r="A71" s="368">
        <v>66</v>
      </c>
      <c r="B71" s="353" t="s">
        <v>567</v>
      </c>
      <c r="C71" s="377" t="s">
        <v>393</v>
      </c>
      <c r="D71" s="362" t="s">
        <v>76</v>
      </c>
      <c r="E71" s="362">
        <v>2800</v>
      </c>
      <c r="F71" s="378">
        <f t="shared" si="1"/>
        <v>28</v>
      </c>
      <c r="G71" s="475"/>
    </row>
    <row r="72" spans="1:7" s="355" customFormat="1">
      <c r="A72" s="368">
        <v>67</v>
      </c>
      <c r="B72" s="353" t="s">
        <v>524</v>
      </c>
      <c r="C72" s="377" t="s">
        <v>393</v>
      </c>
      <c r="D72" s="362" t="s">
        <v>76</v>
      </c>
      <c r="E72" s="362">
        <v>1400</v>
      </c>
      <c r="F72" s="378">
        <f t="shared" si="1"/>
        <v>14</v>
      </c>
      <c r="G72" s="475"/>
    </row>
    <row r="73" spans="1:7" s="355" customFormat="1">
      <c r="A73" s="368">
        <v>68</v>
      </c>
      <c r="B73" s="353" t="s">
        <v>304</v>
      </c>
      <c r="C73" s="377" t="s">
        <v>393</v>
      </c>
      <c r="D73" s="362" t="s">
        <v>76</v>
      </c>
      <c r="E73" s="362">
        <v>6900</v>
      </c>
      <c r="F73" s="378">
        <f t="shared" si="1"/>
        <v>69</v>
      </c>
      <c r="G73" s="475"/>
    </row>
    <row r="74" spans="1:7" s="355" customFormat="1">
      <c r="A74" s="368">
        <v>69</v>
      </c>
      <c r="B74" s="353" t="s">
        <v>304</v>
      </c>
      <c r="C74" s="377" t="s">
        <v>393</v>
      </c>
      <c r="D74" s="362" t="s">
        <v>76</v>
      </c>
      <c r="E74" s="362">
        <v>2600</v>
      </c>
      <c r="F74" s="378">
        <f t="shared" si="1"/>
        <v>26</v>
      </c>
      <c r="G74" s="475"/>
    </row>
    <row r="75" spans="1:7" s="355" customFormat="1">
      <c r="A75" s="368">
        <v>70</v>
      </c>
      <c r="B75" s="353" t="s">
        <v>529</v>
      </c>
      <c r="C75" s="377" t="s">
        <v>393</v>
      </c>
      <c r="D75" s="362" t="s">
        <v>76</v>
      </c>
      <c r="E75" s="362">
        <v>2500</v>
      </c>
      <c r="F75" s="378">
        <f t="shared" si="1"/>
        <v>25</v>
      </c>
      <c r="G75" s="475"/>
    </row>
    <row r="76" spans="1:7" s="355" customFormat="1">
      <c r="A76" s="368">
        <v>71</v>
      </c>
      <c r="B76" s="353" t="s">
        <v>531</v>
      </c>
      <c r="C76" s="377" t="s">
        <v>393</v>
      </c>
      <c r="D76" s="362" t="s">
        <v>76</v>
      </c>
      <c r="E76" s="362">
        <v>1200</v>
      </c>
      <c r="F76" s="378">
        <f t="shared" si="1"/>
        <v>12</v>
      </c>
      <c r="G76" s="475"/>
    </row>
    <row r="77" spans="1:7" s="355" customFormat="1">
      <c r="A77" s="368">
        <v>72</v>
      </c>
      <c r="B77" s="353" t="s">
        <v>95</v>
      </c>
      <c r="C77" s="377" t="s">
        <v>393</v>
      </c>
      <c r="D77" s="362" t="s">
        <v>76</v>
      </c>
      <c r="E77" s="362">
        <v>10000</v>
      </c>
      <c r="F77" s="378">
        <f t="shared" si="1"/>
        <v>100</v>
      </c>
      <c r="G77" s="475"/>
    </row>
    <row r="78" spans="1:7" s="355" customFormat="1">
      <c r="A78" s="368">
        <v>73</v>
      </c>
      <c r="B78" s="353" t="s">
        <v>561</v>
      </c>
      <c r="C78" s="377" t="s">
        <v>393</v>
      </c>
      <c r="D78" s="362" t="s">
        <v>76</v>
      </c>
      <c r="E78" s="362">
        <v>10000</v>
      </c>
      <c r="F78" s="378">
        <f t="shared" si="1"/>
        <v>100</v>
      </c>
      <c r="G78" s="475"/>
    </row>
    <row r="79" spans="1:7" s="355" customFormat="1">
      <c r="A79" s="368">
        <v>74</v>
      </c>
      <c r="B79" s="353" t="s">
        <v>563</v>
      </c>
      <c r="C79" s="377" t="s">
        <v>393</v>
      </c>
      <c r="D79" s="362" t="s">
        <v>76</v>
      </c>
      <c r="E79" s="362">
        <v>15000</v>
      </c>
      <c r="F79" s="378">
        <f t="shared" si="1"/>
        <v>150</v>
      </c>
      <c r="G79" s="475"/>
    </row>
    <row r="80" spans="1:7" s="355" customFormat="1">
      <c r="A80" s="368">
        <v>75</v>
      </c>
      <c r="B80" s="353" t="s">
        <v>536</v>
      </c>
      <c r="C80" s="377" t="s">
        <v>393</v>
      </c>
      <c r="D80" s="362" t="s">
        <v>76</v>
      </c>
      <c r="E80" s="362">
        <v>30000</v>
      </c>
      <c r="F80" s="378">
        <f t="shared" si="1"/>
        <v>300</v>
      </c>
      <c r="G80" s="475"/>
    </row>
    <row r="81" spans="1:7" s="355" customFormat="1">
      <c r="A81" s="368">
        <v>76</v>
      </c>
      <c r="B81" s="353" t="s">
        <v>525</v>
      </c>
      <c r="C81" s="377" t="s">
        <v>393</v>
      </c>
      <c r="D81" s="362" t="s">
        <v>76</v>
      </c>
      <c r="E81" s="362">
        <v>10000</v>
      </c>
      <c r="F81" s="378">
        <f t="shared" si="1"/>
        <v>100</v>
      </c>
      <c r="G81" s="475"/>
    </row>
    <row r="82" spans="1:7" s="355" customFormat="1" ht="13.5" thickBot="1">
      <c r="A82" s="370"/>
      <c r="B82" s="380" t="s">
        <v>371</v>
      </c>
      <c r="C82" s="381"/>
      <c r="D82" s="382"/>
      <c r="E82" s="372">
        <f>SUM(E6:E66)</f>
        <v>854200</v>
      </c>
      <c r="F82" s="383">
        <f>SUM(F6:F81)</f>
        <v>10004</v>
      </c>
    </row>
    <row r="83" spans="1:7" s="355" customFormat="1" ht="13.5" thickTop="1">
      <c r="A83" s="468"/>
      <c r="B83" s="471"/>
      <c r="C83" s="472"/>
      <c r="D83" s="473"/>
      <c r="E83" s="470"/>
      <c r="F83" s="474"/>
    </row>
    <row r="84" spans="1:7">
      <c r="A84" s="459" t="s">
        <v>565</v>
      </c>
      <c r="B84" s="360"/>
      <c r="C84" s="360"/>
      <c r="D84" s="360"/>
      <c r="E84" s="361"/>
      <c r="F84" s="361"/>
    </row>
    <row r="85" spans="1:7">
      <c r="A85" s="363" t="s">
        <v>332</v>
      </c>
      <c r="B85" s="363" t="s">
        <v>333</v>
      </c>
      <c r="C85" s="363" t="s">
        <v>8</v>
      </c>
      <c r="D85" s="363" t="s">
        <v>336</v>
      </c>
      <c r="E85" s="364" t="s">
        <v>337</v>
      </c>
      <c r="F85" s="364" t="s">
        <v>10</v>
      </c>
    </row>
    <row r="86" spans="1:7">
      <c r="A86" s="363">
        <v>1</v>
      </c>
      <c r="B86" s="369" t="s">
        <v>27</v>
      </c>
      <c r="C86" s="366" t="s">
        <v>386</v>
      </c>
      <c r="D86" s="363" t="s">
        <v>76</v>
      </c>
      <c r="E86" s="367">
        <v>1000000</v>
      </c>
      <c r="F86" s="364">
        <f>E86*C86</f>
        <v>20000</v>
      </c>
    </row>
    <row r="87" spans="1:7">
      <c r="A87" s="363">
        <v>2</v>
      </c>
      <c r="B87" s="369" t="s">
        <v>483</v>
      </c>
      <c r="C87" s="366" t="s">
        <v>386</v>
      </c>
      <c r="D87" s="363" t="s">
        <v>76</v>
      </c>
      <c r="E87" s="367">
        <v>2363</v>
      </c>
      <c r="F87" s="364">
        <f t="shared" ref="F87:F93" si="2">E87*C87</f>
        <v>47.26</v>
      </c>
    </row>
    <row r="88" spans="1:7">
      <c r="A88" s="363">
        <v>3</v>
      </c>
      <c r="B88" s="369" t="s">
        <v>483</v>
      </c>
      <c r="C88" s="366" t="s">
        <v>386</v>
      </c>
      <c r="D88" s="363" t="s">
        <v>76</v>
      </c>
      <c r="E88" s="367">
        <v>2363</v>
      </c>
      <c r="F88" s="364">
        <f t="shared" si="2"/>
        <v>47.26</v>
      </c>
    </row>
    <row r="89" spans="1:7">
      <c r="A89" s="363">
        <v>4</v>
      </c>
      <c r="B89" s="369" t="s">
        <v>27</v>
      </c>
      <c r="C89" s="366" t="s">
        <v>386</v>
      </c>
      <c r="D89" s="363" t="s">
        <v>76</v>
      </c>
      <c r="E89" s="367">
        <v>55675</v>
      </c>
      <c r="F89" s="364">
        <f t="shared" si="2"/>
        <v>1113.5</v>
      </c>
    </row>
    <row r="90" spans="1:7">
      <c r="A90" s="363">
        <v>5</v>
      </c>
      <c r="B90" s="369" t="s">
        <v>483</v>
      </c>
      <c r="C90" s="366" t="s">
        <v>386</v>
      </c>
      <c r="D90" s="363" t="s">
        <v>76</v>
      </c>
      <c r="E90" s="367">
        <v>2363</v>
      </c>
      <c r="F90" s="364">
        <f t="shared" si="2"/>
        <v>47.26</v>
      </c>
    </row>
    <row r="91" spans="1:7">
      <c r="A91" s="363">
        <v>6</v>
      </c>
      <c r="B91" s="369" t="s">
        <v>27</v>
      </c>
      <c r="C91" s="366" t="s">
        <v>386</v>
      </c>
      <c r="D91" s="363" t="s">
        <v>76</v>
      </c>
      <c r="E91" s="367">
        <v>61575</v>
      </c>
      <c r="F91" s="364">
        <f t="shared" si="2"/>
        <v>1231.5</v>
      </c>
    </row>
    <row r="92" spans="1:7">
      <c r="A92" s="363">
        <v>7</v>
      </c>
      <c r="B92" s="369" t="s">
        <v>27</v>
      </c>
      <c r="C92" s="366" t="s">
        <v>386</v>
      </c>
      <c r="D92" s="363" t="s">
        <v>76</v>
      </c>
      <c r="E92" s="367">
        <v>2400</v>
      </c>
      <c r="F92" s="364">
        <f t="shared" si="2"/>
        <v>48</v>
      </c>
    </row>
    <row r="93" spans="1:7">
      <c r="A93" s="363">
        <v>8</v>
      </c>
      <c r="B93" s="369" t="s">
        <v>58</v>
      </c>
      <c r="C93" s="366" t="s">
        <v>386</v>
      </c>
      <c r="D93" s="363" t="s">
        <v>76</v>
      </c>
      <c r="E93" s="367">
        <v>23767</v>
      </c>
      <c r="F93" s="364">
        <f t="shared" si="2"/>
        <v>475.34000000000003</v>
      </c>
    </row>
    <row r="94" spans="1:7" s="355" customFormat="1" ht="13.5" thickBot="1">
      <c r="A94" s="370"/>
      <c r="B94" s="371" t="s">
        <v>343</v>
      </c>
      <c r="C94" s="371"/>
      <c r="D94" s="371"/>
      <c r="E94" s="372">
        <f>SUM(E86:E93)</f>
        <v>1150506</v>
      </c>
      <c r="F94" s="372">
        <f>SUM(F86:F93)</f>
        <v>23010.119999999995</v>
      </c>
    </row>
    <row r="95" spans="1:7" s="355" customFormat="1" ht="13.5" thickTop="1">
      <c r="A95" s="468"/>
      <c r="B95" s="469"/>
      <c r="C95" s="469"/>
      <c r="D95" s="469"/>
      <c r="E95" s="470"/>
      <c r="F95" s="470"/>
    </row>
    <row r="96" spans="1:7" s="355" customFormat="1">
      <c r="A96" s="459" t="s">
        <v>566</v>
      </c>
      <c r="B96" s="360"/>
      <c r="C96" s="360"/>
      <c r="D96" s="360"/>
      <c r="E96" s="361"/>
      <c r="F96" s="361"/>
    </row>
    <row r="97" spans="1:7" s="355" customFormat="1">
      <c r="A97" s="363" t="s">
        <v>332</v>
      </c>
      <c r="B97" s="363" t="s">
        <v>333</v>
      </c>
      <c r="C97" s="363" t="s">
        <v>8</v>
      </c>
      <c r="D97" s="363" t="s">
        <v>336</v>
      </c>
      <c r="E97" s="364" t="s">
        <v>337</v>
      </c>
      <c r="F97" s="364" t="s">
        <v>10</v>
      </c>
    </row>
    <row r="98" spans="1:7" s="355" customFormat="1">
      <c r="A98" s="368">
        <v>1</v>
      </c>
      <c r="B98" s="369" t="s">
        <v>482</v>
      </c>
      <c r="C98" s="366" t="s">
        <v>386</v>
      </c>
      <c r="D98" s="437" t="s">
        <v>364</v>
      </c>
      <c r="E98" s="367">
        <v>12990</v>
      </c>
      <c r="F98" s="364">
        <f t="shared" ref="F98:F102" si="3">E98*C98</f>
        <v>259.8</v>
      </c>
    </row>
    <row r="99" spans="1:7" s="355" customFormat="1">
      <c r="A99" s="368">
        <v>2</v>
      </c>
      <c r="B99" s="369" t="s">
        <v>482</v>
      </c>
      <c r="C99" s="366" t="s">
        <v>386</v>
      </c>
      <c r="D99" s="437" t="s">
        <v>364</v>
      </c>
      <c r="E99" s="367">
        <v>6330</v>
      </c>
      <c r="F99" s="364">
        <f t="shared" si="3"/>
        <v>126.60000000000001</v>
      </c>
    </row>
    <row r="100" spans="1:7">
      <c r="A100" s="368">
        <v>3</v>
      </c>
      <c r="B100" s="365" t="s">
        <v>484</v>
      </c>
      <c r="C100" s="366" t="s">
        <v>386</v>
      </c>
      <c r="D100" s="437" t="s">
        <v>364</v>
      </c>
      <c r="E100" s="367">
        <v>15800</v>
      </c>
      <c r="F100" s="364">
        <f t="shared" si="3"/>
        <v>316</v>
      </c>
    </row>
    <row r="101" spans="1:7">
      <c r="A101" s="368">
        <v>4</v>
      </c>
      <c r="B101" s="365" t="s">
        <v>484</v>
      </c>
      <c r="C101" s="366" t="s">
        <v>386</v>
      </c>
      <c r="D101" s="437" t="s">
        <v>364</v>
      </c>
      <c r="E101" s="367">
        <v>15800</v>
      </c>
      <c r="F101" s="364">
        <f t="shared" si="3"/>
        <v>316</v>
      </c>
    </row>
    <row r="102" spans="1:7">
      <c r="A102" s="368">
        <v>5</v>
      </c>
      <c r="B102" s="369" t="s">
        <v>482</v>
      </c>
      <c r="C102" s="366" t="s">
        <v>386</v>
      </c>
      <c r="D102" s="437" t="s">
        <v>364</v>
      </c>
      <c r="E102" s="367">
        <v>6330</v>
      </c>
      <c r="F102" s="364">
        <f t="shared" si="3"/>
        <v>126.60000000000001</v>
      </c>
    </row>
    <row r="103" spans="1:7" ht="13.5" thickBot="1">
      <c r="A103" s="370"/>
      <c r="B103" s="371" t="s">
        <v>343</v>
      </c>
      <c r="C103" s="371"/>
      <c r="D103" s="371"/>
      <c r="E103" s="372">
        <f>SUM(E98:E99)</f>
        <v>19320</v>
      </c>
      <c r="F103" s="372">
        <f>SUM(F98:F102)</f>
        <v>1145</v>
      </c>
    </row>
    <row r="104" spans="1:7" ht="13.5" thickTop="1">
      <c r="A104" s="468"/>
      <c r="B104" s="469"/>
      <c r="C104" s="469"/>
      <c r="D104" s="469"/>
      <c r="E104" s="470"/>
      <c r="F104" s="470"/>
    </row>
    <row r="105" spans="1:7" s="355" customFormat="1">
      <c r="A105" s="459" t="s">
        <v>568</v>
      </c>
      <c r="B105" s="360"/>
      <c r="C105" s="360"/>
      <c r="D105" s="360"/>
      <c r="E105" s="361"/>
      <c r="F105" s="361"/>
    </row>
    <row r="106" spans="1:7" s="355" customFormat="1">
      <c r="A106" s="363" t="s">
        <v>332</v>
      </c>
      <c r="B106" s="363" t="s">
        <v>333</v>
      </c>
      <c r="C106" s="363" t="s">
        <v>8</v>
      </c>
      <c r="D106" s="363" t="s">
        <v>336</v>
      </c>
      <c r="E106" s="364" t="s">
        <v>337</v>
      </c>
      <c r="F106" s="364" t="s">
        <v>10</v>
      </c>
    </row>
    <row r="107" spans="1:7" s="355" customFormat="1">
      <c r="A107" s="368">
        <v>1</v>
      </c>
      <c r="B107" s="369" t="s">
        <v>484</v>
      </c>
      <c r="C107" s="366" t="s">
        <v>386</v>
      </c>
      <c r="D107" s="437" t="s">
        <v>76</v>
      </c>
      <c r="E107" s="367">
        <v>33000</v>
      </c>
      <c r="F107" s="364">
        <f t="shared" ref="F107:F110" si="4">E107*C107</f>
        <v>660</v>
      </c>
    </row>
    <row r="108" spans="1:7" s="355" customFormat="1">
      <c r="A108" s="368">
        <v>2</v>
      </c>
      <c r="B108" s="369" t="s">
        <v>484</v>
      </c>
      <c r="C108" s="366" t="s">
        <v>386</v>
      </c>
      <c r="D108" s="437" t="s">
        <v>76</v>
      </c>
      <c r="E108" s="367">
        <v>33000</v>
      </c>
      <c r="F108" s="364">
        <f t="shared" si="4"/>
        <v>660</v>
      </c>
    </row>
    <row r="109" spans="1:7">
      <c r="A109" s="368">
        <v>3</v>
      </c>
      <c r="B109" s="365"/>
      <c r="C109" s="366" t="s">
        <v>386</v>
      </c>
      <c r="D109" s="437" t="s">
        <v>76</v>
      </c>
      <c r="E109" s="367"/>
      <c r="F109" s="364">
        <f t="shared" si="4"/>
        <v>0</v>
      </c>
    </row>
    <row r="110" spans="1:7">
      <c r="A110" s="368">
        <v>4</v>
      </c>
      <c r="B110" s="365"/>
      <c r="C110" s="366" t="s">
        <v>386</v>
      </c>
      <c r="D110" s="437" t="s">
        <v>76</v>
      </c>
      <c r="E110" s="367"/>
      <c r="F110" s="364">
        <f t="shared" si="4"/>
        <v>0</v>
      </c>
    </row>
    <row r="111" spans="1:7" ht="13.5" thickBot="1">
      <c r="A111" s="370"/>
      <c r="B111" s="371" t="s">
        <v>343</v>
      </c>
      <c r="C111" s="371"/>
      <c r="D111" s="371"/>
      <c r="E111" s="372">
        <f>SUM(E107:E108)</f>
        <v>66000</v>
      </c>
      <c r="F111" s="372">
        <f>SUM(F107:F110)</f>
        <v>1320</v>
      </c>
    </row>
    <row r="112" spans="1:7" ht="13.5" thickTop="1">
      <c r="A112" s="368"/>
      <c r="B112" s="365"/>
      <c r="C112" s="385"/>
      <c r="D112" s="363"/>
      <c r="E112" s="364"/>
      <c r="F112" s="367"/>
      <c r="G112" s="386"/>
    </row>
    <row r="113" spans="1:7">
      <c r="A113" s="368"/>
      <c r="B113" s="365"/>
      <c r="C113" s="385"/>
      <c r="D113" s="363"/>
      <c r="E113" s="364"/>
      <c r="F113" s="367"/>
      <c r="G113" s="386"/>
    </row>
    <row r="114" spans="1:7">
      <c r="A114" s="387" t="s">
        <v>400</v>
      </c>
      <c r="B114" s="388"/>
      <c r="C114" s="373"/>
      <c r="D114" s="373"/>
      <c r="E114" s="364"/>
      <c r="F114" s="367"/>
    </row>
    <row r="115" spans="1:7">
      <c r="A115" s="363" t="s">
        <v>332</v>
      </c>
      <c r="B115" s="365" t="s">
        <v>333</v>
      </c>
      <c r="C115" s="363" t="s">
        <v>335</v>
      </c>
      <c r="D115" s="363" t="s">
        <v>336</v>
      </c>
      <c r="E115" s="364" t="s">
        <v>337</v>
      </c>
      <c r="F115" s="367" t="s">
        <v>10</v>
      </c>
    </row>
    <row r="116" spans="1:7">
      <c r="A116" s="363">
        <v>1</v>
      </c>
      <c r="B116" s="369" t="s">
        <v>486</v>
      </c>
      <c r="C116" s="389">
        <v>0.1</v>
      </c>
      <c r="D116" s="368" t="s">
        <v>105</v>
      </c>
      <c r="E116" s="367">
        <v>6000</v>
      </c>
      <c r="F116" s="367">
        <f t="shared" ref="F116:F126" si="5">E116*C116</f>
        <v>600</v>
      </c>
    </row>
    <row r="117" spans="1:7">
      <c r="A117" s="363">
        <v>2</v>
      </c>
      <c r="B117" s="369" t="s">
        <v>152</v>
      </c>
      <c r="C117" s="389">
        <v>0.1</v>
      </c>
      <c r="D117" s="368" t="s">
        <v>105</v>
      </c>
      <c r="E117" s="367">
        <v>45269</v>
      </c>
      <c r="F117" s="367">
        <f t="shared" si="5"/>
        <v>4526.9000000000005</v>
      </c>
    </row>
    <row r="118" spans="1:7">
      <c r="A118" s="363">
        <v>3</v>
      </c>
      <c r="B118" s="369" t="s">
        <v>485</v>
      </c>
      <c r="C118" s="389">
        <v>0.1</v>
      </c>
      <c r="D118" s="368" t="s">
        <v>105</v>
      </c>
      <c r="E118" s="367">
        <v>30806</v>
      </c>
      <c r="F118" s="367">
        <f t="shared" si="5"/>
        <v>3080.6000000000004</v>
      </c>
    </row>
    <row r="119" spans="1:7">
      <c r="A119" s="363">
        <v>4</v>
      </c>
      <c r="B119" s="365" t="s">
        <v>484</v>
      </c>
      <c r="C119" s="389">
        <v>0.1</v>
      </c>
      <c r="D119" s="368" t="s">
        <v>105</v>
      </c>
      <c r="E119" s="367">
        <v>8754</v>
      </c>
      <c r="F119" s="367">
        <f t="shared" si="5"/>
        <v>875.40000000000009</v>
      </c>
    </row>
    <row r="120" spans="1:7">
      <c r="A120" s="363">
        <v>5</v>
      </c>
      <c r="B120" s="365" t="s">
        <v>484</v>
      </c>
      <c r="C120" s="389">
        <v>0.1</v>
      </c>
      <c r="D120" s="368" t="s">
        <v>105</v>
      </c>
      <c r="E120" s="367">
        <v>26407</v>
      </c>
      <c r="F120" s="367">
        <f t="shared" si="5"/>
        <v>2640.7000000000003</v>
      </c>
    </row>
    <row r="121" spans="1:7">
      <c r="A121" s="363">
        <v>6</v>
      </c>
      <c r="B121" s="365" t="s">
        <v>484</v>
      </c>
      <c r="C121" s="389">
        <v>0.1</v>
      </c>
      <c r="D121" s="368" t="s">
        <v>105</v>
      </c>
      <c r="E121" s="367">
        <v>200</v>
      </c>
      <c r="F121" s="367">
        <f t="shared" si="5"/>
        <v>20</v>
      </c>
    </row>
    <row r="122" spans="1:7">
      <c r="A122" s="363">
        <v>7</v>
      </c>
      <c r="B122" s="365" t="s">
        <v>484</v>
      </c>
      <c r="C122" s="389">
        <v>0.1</v>
      </c>
      <c r="D122" s="368" t="s">
        <v>105</v>
      </c>
      <c r="E122" s="367">
        <v>15860</v>
      </c>
      <c r="F122" s="367">
        <f t="shared" si="5"/>
        <v>1586</v>
      </c>
    </row>
    <row r="123" spans="1:7">
      <c r="A123" s="363">
        <v>8</v>
      </c>
      <c r="B123" s="365" t="s">
        <v>484</v>
      </c>
      <c r="C123" s="389">
        <v>0.1</v>
      </c>
      <c r="D123" s="368" t="s">
        <v>105</v>
      </c>
      <c r="E123" s="367">
        <v>3500</v>
      </c>
      <c r="F123" s="367">
        <f t="shared" si="5"/>
        <v>350</v>
      </c>
    </row>
    <row r="124" spans="1:7">
      <c r="A124" s="363">
        <v>9</v>
      </c>
      <c r="B124" s="369" t="s">
        <v>521</v>
      </c>
      <c r="C124" s="389">
        <v>0.1</v>
      </c>
      <c r="D124" s="368" t="s">
        <v>105</v>
      </c>
      <c r="E124" s="367">
        <v>10800</v>
      </c>
      <c r="F124" s="367">
        <f t="shared" si="5"/>
        <v>1080</v>
      </c>
    </row>
    <row r="125" spans="1:7">
      <c r="A125" s="363">
        <v>10</v>
      </c>
      <c r="B125" s="365" t="s">
        <v>484</v>
      </c>
      <c r="C125" s="389">
        <v>0.1</v>
      </c>
      <c r="D125" s="368" t="s">
        <v>105</v>
      </c>
      <c r="E125" s="367">
        <v>6341</v>
      </c>
      <c r="F125" s="367">
        <f t="shared" si="5"/>
        <v>634.1</v>
      </c>
    </row>
    <row r="126" spans="1:7">
      <c r="A126" s="363">
        <v>11</v>
      </c>
      <c r="B126" s="369" t="s">
        <v>582</v>
      </c>
      <c r="C126" s="389">
        <v>0.1</v>
      </c>
      <c r="D126" s="368" t="s">
        <v>105</v>
      </c>
      <c r="E126" s="367">
        <v>11800</v>
      </c>
      <c r="F126" s="367">
        <f t="shared" si="5"/>
        <v>1180</v>
      </c>
    </row>
    <row r="127" spans="1:7" s="355" customFormat="1" ht="13.5" thickBot="1">
      <c r="A127" s="370"/>
      <c r="B127" s="380" t="s">
        <v>371</v>
      </c>
      <c r="C127" s="371"/>
      <c r="D127" s="371"/>
      <c r="E127" s="383">
        <f>SUM(E116:E126)</f>
        <v>165737</v>
      </c>
      <c r="F127" s="383">
        <f>SUM(F116:F126)</f>
        <v>16573.7</v>
      </c>
    </row>
    <row r="128" spans="1:7" ht="13.5" thickTop="1">
      <c r="A128" s="368"/>
      <c r="B128" s="365"/>
      <c r="C128" s="373"/>
      <c r="D128" s="373"/>
      <c r="E128" s="367"/>
      <c r="F128" s="367"/>
    </row>
    <row r="129" spans="1:7">
      <c r="A129" s="459" t="s">
        <v>551</v>
      </c>
      <c r="B129" s="369"/>
      <c r="C129" s="458"/>
      <c r="D129" s="437"/>
      <c r="E129" s="28"/>
      <c r="F129" s="408"/>
      <c r="G129" s="408"/>
    </row>
    <row r="130" spans="1:7">
      <c r="A130" s="437" t="s">
        <v>332</v>
      </c>
      <c r="B130" s="369" t="s">
        <v>333</v>
      </c>
      <c r="C130" s="437" t="s">
        <v>335</v>
      </c>
      <c r="D130" s="437" t="s">
        <v>336</v>
      </c>
      <c r="E130" s="28" t="s">
        <v>337</v>
      </c>
      <c r="F130" s="408" t="s">
        <v>10</v>
      </c>
      <c r="G130" s="408"/>
    </row>
    <row r="131" spans="1:7">
      <c r="A131" s="444">
        <v>1</v>
      </c>
      <c r="B131" s="369" t="s">
        <v>554</v>
      </c>
      <c r="C131" s="458">
        <v>0.1</v>
      </c>
      <c r="D131" s="437" t="s">
        <v>553</v>
      </c>
      <c r="E131" s="28">
        <v>108750</v>
      </c>
      <c r="F131" s="408">
        <f>E131*C131</f>
        <v>10875</v>
      </c>
      <c r="G131" s="408"/>
    </row>
    <row r="132" spans="1:7">
      <c r="A132" s="444">
        <v>2</v>
      </c>
      <c r="B132" s="369" t="s">
        <v>564</v>
      </c>
      <c r="C132" s="458">
        <v>0.1</v>
      </c>
      <c r="D132" s="437" t="s">
        <v>553</v>
      </c>
      <c r="E132" s="28">
        <v>75000</v>
      </c>
      <c r="F132" s="408">
        <f t="shared" ref="F132" si="6">E132*C132</f>
        <v>7500</v>
      </c>
      <c r="G132" s="408"/>
    </row>
    <row r="133" spans="1:7" ht="13.5" thickBot="1">
      <c r="A133" s="445"/>
      <c r="B133" s="453" t="s">
        <v>371</v>
      </c>
      <c r="C133" s="454"/>
      <c r="D133" s="455"/>
      <c r="E133" s="447">
        <f>SUM(E130:E132)</f>
        <v>183750</v>
      </c>
      <c r="F133" s="456">
        <f>SUM(F130:F132)</f>
        <v>18375</v>
      </c>
      <c r="G133" s="466"/>
    </row>
    <row r="134" spans="1:7" ht="13.5" thickTop="1">
      <c r="A134" s="368"/>
      <c r="B134" s="365"/>
      <c r="C134" s="373"/>
      <c r="D134" s="373"/>
      <c r="E134" s="367"/>
      <c r="F134" s="367"/>
      <c r="G134" s="467"/>
    </row>
    <row r="135" spans="1:7" s="355" customFormat="1" ht="13.5" thickBot="1">
      <c r="A135" s="391"/>
      <c r="B135" s="382" t="s">
        <v>329</v>
      </c>
      <c r="C135" s="382"/>
      <c r="D135" s="382"/>
      <c r="E135" s="392">
        <f>E133+E127+E103+E94+E9+E111</f>
        <v>1590126</v>
      </c>
      <c r="F135" s="392">
        <f>F133+F127+F103+F94+F82+F111</f>
        <v>70427.819999999992</v>
      </c>
    </row>
    <row r="136" spans="1:7" ht="13.5" thickTop="1"/>
    <row r="137" spans="1:7" ht="15">
      <c r="B137" s="154"/>
      <c r="C137" s="154"/>
      <c r="D137" s="154"/>
      <c r="E137" s="154"/>
      <c r="F137" s="394"/>
      <c r="G137" s="154"/>
    </row>
    <row r="138" spans="1:7" ht="15">
      <c r="B138" s="154" t="s">
        <v>488</v>
      </c>
      <c r="C138" s="154"/>
      <c r="D138" s="154"/>
      <c r="E138" s="154"/>
      <c r="F138" s="394"/>
      <c r="G138" s="154"/>
    </row>
    <row r="139" spans="1:7" ht="15">
      <c r="B139" s="154" t="s">
        <v>10</v>
      </c>
      <c r="C139" s="154"/>
      <c r="D139" s="394">
        <f>F135</f>
        <v>70427.819999999992</v>
      </c>
      <c r="E139" s="154"/>
      <c r="F139" s="394"/>
      <c r="G139" s="154"/>
    </row>
    <row r="140" spans="1:7" ht="15">
      <c r="B140" s="154" t="s">
        <v>489</v>
      </c>
      <c r="C140" s="154"/>
      <c r="D140" s="154"/>
      <c r="E140" s="154"/>
      <c r="F140" s="394"/>
      <c r="G140" s="154"/>
    </row>
    <row r="141" spans="1:7" ht="15">
      <c r="B141" s="154" t="s">
        <v>490</v>
      </c>
      <c r="C141" s="154"/>
      <c r="D141" s="395">
        <v>1.4999999999999999E-2</v>
      </c>
      <c r="E141" s="154" t="s">
        <v>491</v>
      </c>
      <c r="F141" s="394"/>
      <c r="G141" s="154"/>
    </row>
    <row r="142" spans="1:7" ht="15">
      <c r="B142" s="154" t="s">
        <v>492</v>
      </c>
      <c r="C142" s="154"/>
      <c r="D142" s="396">
        <f>D139*D140*D141</f>
        <v>0</v>
      </c>
      <c r="E142" s="154"/>
      <c r="F142" s="394"/>
      <c r="G142" s="396">
        <f>D142</f>
        <v>0</v>
      </c>
    </row>
    <row r="143" spans="1:7" ht="15">
      <c r="B143" s="152"/>
      <c r="C143" s="152"/>
      <c r="D143" s="152"/>
      <c r="E143" s="152"/>
      <c r="F143" s="213"/>
      <c r="G143" s="152"/>
    </row>
    <row r="144" spans="1:7" ht="15.75" thickBot="1">
      <c r="B144" s="397" t="s">
        <v>493</v>
      </c>
      <c r="C144" s="397"/>
      <c r="D144" s="397"/>
      <c r="E144" s="397"/>
      <c r="F144" s="398"/>
      <c r="G144" s="398">
        <f>G135+G142</f>
        <v>0</v>
      </c>
    </row>
    <row r="145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53CE-2CD3-4908-9112-C3739672290C}">
  <dimension ref="A1:G19"/>
  <sheetViews>
    <sheetView workbookViewId="0">
      <selection activeCell="H22" sqref="H21:H22"/>
    </sheetView>
  </sheetViews>
  <sheetFormatPr defaultColWidth="9" defaultRowHeight="12.75"/>
  <cols>
    <col min="1" max="1" width="6" style="362" customWidth="1"/>
    <col min="2" max="2" width="41.42578125" style="362" bestFit="1" customWidth="1"/>
    <col min="3" max="4" width="9" style="362"/>
    <col min="5" max="5" width="10" style="393" customWidth="1"/>
    <col min="6" max="6" width="11.5703125" style="393" customWidth="1"/>
    <col min="7" max="16384" width="9" style="362"/>
  </cols>
  <sheetData>
    <row r="1" spans="1:7" s="355" customFormat="1">
      <c r="A1" s="354" t="s">
        <v>479</v>
      </c>
      <c r="C1" s="356"/>
      <c r="D1" s="356"/>
      <c r="E1" s="357"/>
      <c r="F1" s="357"/>
    </row>
    <row r="2" spans="1:7" s="355" customFormat="1">
      <c r="A2" s="354" t="s">
        <v>558</v>
      </c>
      <c r="C2" s="356"/>
      <c r="D2" s="356"/>
      <c r="E2" s="358"/>
      <c r="F2" s="358"/>
    </row>
    <row r="3" spans="1:7" s="355" customFormat="1">
      <c r="A3" s="359"/>
      <c r="C3" s="356"/>
      <c r="D3" s="356"/>
      <c r="E3" s="357"/>
      <c r="F3" s="357"/>
    </row>
    <row r="4" spans="1:7">
      <c r="A4" s="387" t="s">
        <v>400</v>
      </c>
      <c r="B4" s="388"/>
      <c r="C4" s="373"/>
      <c r="D4" s="373"/>
      <c r="E4" s="364"/>
      <c r="F4" s="367"/>
    </row>
    <row r="5" spans="1:7">
      <c r="A5" s="363" t="s">
        <v>332</v>
      </c>
      <c r="B5" s="365" t="s">
        <v>333</v>
      </c>
      <c r="C5" s="363" t="s">
        <v>335</v>
      </c>
      <c r="D5" s="363" t="s">
        <v>336</v>
      </c>
      <c r="E5" s="364" t="s">
        <v>337</v>
      </c>
      <c r="F5" s="367" t="s">
        <v>10</v>
      </c>
    </row>
    <row r="6" spans="1:7">
      <c r="A6" s="363">
        <v>1</v>
      </c>
      <c r="B6" s="365" t="s">
        <v>484</v>
      </c>
      <c r="C6" s="389">
        <v>0.1</v>
      </c>
      <c r="D6" s="368" t="s">
        <v>105</v>
      </c>
      <c r="E6" s="367">
        <v>26407</v>
      </c>
      <c r="F6" s="367">
        <f t="shared" ref="F6:F13" si="0">E6*C6</f>
        <v>2640.7000000000003</v>
      </c>
    </row>
    <row r="7" spans="1:7">
      <c r="A7" s="363">
        <v>2</v>
      </c>
      <c r="B7" s="365" t="s">
        <v>484</v>
      </c>
      <c r="C7" s="389">
        <v>0.1</v>
      </c>
      <c r="D7" s="368" t="s">
        <v>105</v>
      </c>
      <c r="E7" s="367">
        <v>15375</v>
      </c>
      <c r="F7" s="367">
        <f t="shared" si="0"/>
        <v>1537.5</v>
      </c>
    </row>
    <row r="8" spans="1:7">
      <c r="A8" s="363">
        <v>3</v>
      </c>
      <c r="B8" s="365" t="s">
        <v>484</v>
      </c>
      <c r="C8" s="389">
        <v>0.1</v>
      </c>
      <c r="D8" s="368" t="s">
        <v>105</v>
      </c>
      <c r="E8" s="367">
        <v>2724</v>
      </c>
      <c r="F8" s="367">
        <f t="shared" si="0"/>
        <v>272.40000000000003</v>
      </c>
    </row>
    <row r="9" spans="1:7">
      <c r="A9" s="363">
        <v>4</v>
      </c>
      <c r="B9" s="365" t="s">
        <v>484</v>
      </c>
      <c r="C9" s="389">
        <v>0.1</v>
      </c>
      <c r="D9" s="368" t="s">
        <v>105</v>
      </c>
      <c r="E9" s="367">
        <v>5500</v>
      </c>
      <c r="F9" s="367">
        <f t="shared" si="0"/>
        <v>550</v>
      </c>
    </row>
    <row r="10" spans="1:7">
      <c r="A10" s="363">
        <v>5</v>
      </c>
      <c r="B10" s="365" t="s">
        <v>486</v>
      </c>
      <c r="C10" s="389">
        <v>0.1</v>
      </c>
      <c r="D10" s="368" t="s">
        <v>105</v>
      </c>
      <c r="E10" s="367">
        <v>6000</v>
      </c>
      <c r="F10" s="367">
        <f t="shared" si="0"/>
        <v>600</v>
      </c>
    </row>
    <row r="11" spans="1:7">
      <c r="A11" s="363">
        <v>6</v>
      </c>
      <c r="B11" s="369" t="s">
        <v>152</v>
      </c>
      <c r="C11" s="389">
        <v>0.1</v>
      </c>
      <c r="D11" s="368" t="s">
        <v>105</v>
      </c>
      <c r="E11" s="367">
        <v>45269</v>
      </c>
      <c r="F11" s="367">
        <f t="shared" si="0"/>
        <v>4526.9000000000005</v>
      </c>
    </row>
    <row r="12" spans="1:7">
      <c r="A12" s="363">
        <v>7</v>
      </c>
      <c r="B12" s="365" t="s">
        <v>484</v>
      </c>
      <c r="C12" s="389">
        <v>0.1</v>
      </c>
      <c r="D12" s="368" t="s">
        <v>105</v>
      </c>
      <c r="E12" s="367">
        <v>1369</v>
      </c>
      <c r="F12" s="367">
        <f t="shared" si="0"/>
        <v>136.9</v>
      </c>
    </row>
    <row r="13" spans="1:7">
      <c r="A13" s="363">
        <v>8</v>
      </c>
      <c r="B13" s="365" t="s">
        <v>484</v>
      </c>
      <c r="C13" s="389">
        <v>0.1</v>
      </c>
      <c r="D13" s="368" t="s">
        <v>105</v>
      </c>
      <c r="E13" s="367">
        <v>1953</v>
      </c>
      <c r="F13" s="367">
        <f t="shared" si="0"/>
        <v>195.3</v>
      </c>
    </row>
    <row r="14" spans="1:7" ht="13.5" thickBot="1">
      <c r="A14" s="445"/>
      <c r="B14" s="453" t="s">
        <v>371</v>
      </c>
      <c r="C14" s="454"/>
      <c r="D14" s="455"/>
      <c r="E14" s="447">
        <f>SUM(E6:E8)</f>
        <v>44506</v>
      </c>
      <c r="F14" s="456">
        <f>SUM(F6:F13)</f>
        <v>10459.699999999999</v>
      </c>
      <c r="G14" s="466"/>
    </row>
    <row r="15" spans="1:7" ht="13.5" thickTop="1">
      <c r="A15" s="368"/>
      <c r="B15" s="365"/>
      <c r="C15" s="385"/>
      <c r="D15" s="363"/>
      <c r="E15" s="364"/>
      <c r="F15" s="367"/>
    </row>
    <row r="16" spans="1:7">
      <c r="A16" s="368"/>
      <c r="B16" s="365"/>
      <c r="C16" s="373"/>
      <c r="D16" s="373"/>
      <c r="E16" s="367"/>
      <c r="F16" s="367"/>
    </row>
    <row r="17" spans="1:7">
      <c r="A17" s="368"/>
      <c r="B17" s="365"/>
      <c r="C17" s="373"/>
      <c r="D17" s="373"/>
      <c r="E17" s="367"/>
      <c r="F17" s="367"/>
      <c r="G17" s="467"/>
    </row>
    <row r="18" spans="1:7" s="355" customFormat="1" ht="13.5" thickBot="1">
      <c r="A18" s="391"/>
      <c r="B18" s="382" t="s">
        <v>329</v>
      </c>
      <c r="C18" s="382"/>
      <c r="D18" s="382"/>
      <c r="E18" s="392">
        <f>E14</f>
        <v>44506</v>
      </c>
      <c r="F18" s="392">
        <f>F14</f>
        <v>10459.699999999999</v>
      </c>
    </row>
    <row r="19" spans="1:7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6068-379A-4D57-B414-8F2A6F075272}">
  <dimension ref="A1:H119"/>
  <sheetViews>
    <sheetView zoomScaleNormal="100" workbookViewId="0">
      <selection sqref="A1:XFD1048576"/>
    </sheetView>
  </sheetViews>
  <sheetFormatPr defaultColWidth="9" defaultRowHeight="12.75"/>
  <cols>
    <col min="1" max="1" width="6" style="110" customWidth="1"/>
    <col min="2" max="2" width="41.42578125" style="110" bestFit="1" customWidth="1"/>
    <col min="3" max="4" width="9" style="110"/>
    <col min="5" max="5" width="10" style="465" customWidth="1"/>
    <col min="6" max="6" width="11.5703125" style="465" customWidth="1"/>
    <col min="7" max="16384" width="9" style="110"/>
  </cols>
  <sheetData>
    <row r="1" spans="1:6">
      <c r="A1" s="337" t="s">
        <v>479</v>
      </c>
      <c r="C1" s="442"/>
      <c r="D1" s="442"/>
      <c r="E1" s="403"/>
      <c r="F1" s="403"/>
    </row>
    <row r="2" spans="1:6">
      <c r="A2" s="337" t="s">
        <v>569</v>
      </c>
      <c r="C2" s="442"/>
      <c r="D2" s="442"/>
      <c r="E2" s="479"/>
      <c r="F2" s="479"/>
    </row>
    <row r="3" spans="1:6">
      <c r="A3" s="442" t="s">
        <v>481</v>
      </c>
      <c r="C3" s="442"/>
      <c r="D3" s="442"/>
      <c r="E3" s="403"/>
      <c r="F3" s="403"/>
    </row>
    <row r="4" spans="1:6">
      <c r="A4" s="449" t="s">
        <v>392</v>
      </c>
      <c r="B4" s="450" t="s">
        <v>345</v>
      </c>
      <c r="C4" s="442"/>
      <c r="D4" s="442"/>
      <c r="E4" s="403"/>
      <c r="F4" s="403"/>
    </row>
    <row r="5" spans="1:6">
      <c r="A5" s="437" t="s">
        <v>332</v>
      </c>
      <c r="B5" s="437" t="s">
        <v>333</v>
      </c>
      <c r="C5" s="437" t="s">
        <v>8</v>
      </c>
      <c r="D5" s="437" t="s">
        <v>336</v>
      </c>
      <c r="E5" s="28" t="s">
        <v>337</v>
      </c>
      <c r="F5" s="28" t="s">
        <v>10</v>
      </c>
    </row>
    <row r="6" spans="1:6">
      <c r="A6" s="437">
        <v>1</v>
      </c>
      <c r="B6" s="369" t="s">
        <v>116</v>
      </c>
      <c r="C6" s="443" t="s">
        <v>386</v>
      </c>
      <c r="D6" s="437" t="s">
        <v>76</v>
      </c>
      <c r="E6" s="408">
        <v>500000</v>
      </c>
      <c r="F6" s="28">
        <f>E6*C6</f>
        <v>10000</v>
      </c>
    </row>
    <row r="7" spans="1:6">
      <c r="A7" s="444">
        <v>2</v>
      </c>
      <c r="B7" s="369" t="s">
        <v>483</v>
      </c>
      <c r="C7" s="443" t="s">
        <v>386</v>
      </c>
      <c r="D7" s="437" t="s">
        <v>76</v>
      </c>
      <c r="E7" s="408">
        <v>2363</v>
      </c>
      <c r="F7" s="28">
        <f t="shared" ref="F7:F9" si="0">E7*C7</f>
        <v>47.26</v>
      </c>
    </row>
    <row r="8" spans="1:6">
      <c r="A8" s="437">
        <v>3</v>
      </c>
      <c r="B8" s="369" t="s">
        <v>58</v>
      </c>
      <c r="C8" s="443" t="s">
        <v>386</v>
      </c>
      <c r="D8" s="437" t="s">
        <v>76</v>
      </c>
      <c r="E8" s="408">
        <v>16467</v>
      </c>
      <c r="F8" s="28">
        <f t="shared" si="0"/>
        <v>329.34000000000003</v>
      </c>
    </row>
    <row r="9" spans="1:6">
      <c r="A9" s="444">
        <v>4</v>
      </c>
      <c r="B9" s="369" t="s">
        <v>116</v>
      </c>
      <c r="C9" s="443" t="s">
        <v>386</v>
      </c>
      <c r="D9" s="437" t="s">
        <v>76</v>
      </c>
      <c r="E9" s="408">
        <v>300000</v>
      </c>
      <c r="F9" s="28">
        <f t="shared" si="0"/>
        <v>6000</v>
      </c>
    </row>
    <row r="10" spans="1:6" ht="13.5" thickBot="1">
      <c r="A10" s="480"/>
      <c r="B10" s="481" t="s">
        <v>343</v>
      </c>
      <c r="C10" s="481"/>
      <c r="D10" s="481"/>
      <c r="E10" s="413">
        <f>SUM(E6:E9)</f>
        <v>818830</v>
      </c>
      <c r="F10" s="413">
        <f>SUM(F6:F9)</f>
        <v>16376.6</v>
      </c>
    </row>
    <row r="11" spans="1:6" ht="13.5" thickTop="1">
      <c r="A11" s="444"/>
      <c r="B11" s="448"/>
      <c r="C11" s="448"/>
      <c r="D11" s="448"/>
      <c r="E11" s="28"/>
      <c r="F11" s="5"/>
    </row>
    <row r="12" spans="1:6">
      <c r="A12" s="459" t="s">
        <v>566</v>
      </c>
      <c r="B12" s="442"/>
      <c r="C12" s="442"/>
      <c r="D12" s="442"/>
      <c r="E12" s="403"/>
      <c r="F12" s="403"/>
    </row>
    <row r="13" spans="1:6">
      <c r="A13" s="437" t="s">
        <v>332</v>
      </c>
      <c r="B13" s="437" t="s">
        <v>333</v>
      </c>
      <c r="C13" s="437" t="s">
        <v>8</v>
      </c>
      <c r="D13" s="437" t="s">
        <v>336</v>
      </c>
      <c r="E13" s="28" t="s">
        <v>337</v>
      </c>
      <c r="F13" s="28" t="s">
        <v>10</v>
      </c>
    </row>
    <row r="14" spans="1:6">
      <c r="A14" s="444">
        <v>1</v>
      </c>
      <c r="B14" s="369" t="s">
        <v>482</v>
      </c>
      <c r="C14" s="443" t="s">
        <v>386</v>
      </c>
      <c r="D14" s="437" t="s">
        <v>364</v>
      </c>
      <c r="E14" s="408">
        <v>6230</v>
      </c>
      <c r="F14" s="28">
        <f t="shared" ref="F14:F16" si="1">E14*C14</f>
        <v>124.60000000000001</v>
      </c>
    </row>
    <row r="15" spans="1:6">
      <c r="A15" s="444">
        <v>2</v>
      </c>
      <c r="B15" s="369" t="s">
        <v>482</v>
      </c>
      <c r="C15" s="443" t="s">
        <v>386</v>
      </c>
      <c r="D15" s="437" t="s">
        <v>364</v>
      </c>
      <c r="E15" s="408">
        <v>5230</v>
      </c>
      <c r="F15" s="28">
        <f t="shared" si="1"/>
        <v>104.60000000000001</v>
      </c>
    </row>
    <row r="16" spans="1:6">
      <c r="A16" s="444">
        <v>3</v>
      </c>
      <c r="B16" s="369" t="s">
        <v>484</v>
      </c>
      <c r="C16" s="443" t="s">
        <v>386</v>
      </c>
      <c r="D16" s="437" t="s">
        <v>364</v>
      </c>
      <c r="E16" s="408">
        <v>15800</v>
      </c>
      <c r="F16" s="28">
        <f t="shared" si="1"/>
        <v>316</v>
      </c>
    </row>
    <row r="17" spans="1:8" ht="13.5" thickBot="1">
      <c r="A17" s="480"/>
      <c r="B17" s="481" t="s">
        <v>343</v>
      </c>
      <c r="C17" s="481"/>
      <c r="D17" s="481"/>
      <c r="E17" s="413">
        <f>SUM(E14:E15)</f>
        <v>11460</v>
      </c>
      <c r="F17" s="413">
        <f>SUM(F14:F16)</f>
        <v>545.20000000000005</v>
      </c>
    </row>
    <row r="18" spans="1:8" ht="13.5" thickTop="1">
      <c r="A18" s="444"/>
      <c r="B18" s="448"/>
      <c r="C18" s="448"/>
      <c r="D18" s="448"/>
      <c r="E18" s="28"/>
      <c r="F18" s="5"/>
    </row>
    <row r="19" spans="1:8">
      <c r="A19" s="459" t="s">
        <v>568</v>
      </c>
      <c r="B19" s="442"/>
      <c r="C19" s="442"/>
      <c r="D19" s="442"/>
      <c r="E19" s="403"/>
      <c r="F19" s="403"/>
    </row>
    <row r="20" spans="1:8">
      <c r="A20" s="437" t="s">
        <v>332</v>
      </c>
      <c r="B20" s="437" t="s">
        <v>333</v>
      </c>
      <c r="C20" s="437" t="s">
        <v>8</v>
      </c>
      <c r="D20" s="437" t="s">
        <v>336</v>
      </c>
      <c r="E20" s="28" t="s">
        <v>337</v>
      </c>
      <c r="F20" s="28" t="s">
        <v>10</v>
      </c>
    </row>
    <row r="21" spans="1:8">
      <c r="A21" s="444">
        <v>1</v>
      </c>
      <c r="B21" s="369" t="s">
        <v>484</v>
      </c>
      <c r="C21" s="443" t="s">
        <v>386</v>
      </c>
      <c r="D21" s="437" t="s">
        <v>76</v>
      </c>
      <c r="E21" s="408">
        <v>33000</v>
      </c>
      <c r="F21" s="28">
        <f t="shared" ref="F21:F23" si="2">E21*C21</f>
        <v>660</v>
      </c>
    </row>
    <row r="22" spans="1:8">
      <c r="A22" s="444">
        <v>2</v>
      </c>
      <c r="B22" s="369"/>
      <c r="C22" s="443" t="s">
        <v>386</v>
      </c>
      <c r="D22" s="437" t="s">
        <v>76</v>
      </c>
      <c r="E22" s="408"/>
      <c r="F22" s="28">
        <f t="shared" si="2"/>
        <v>0</v>
      </c>
    </row>
    <row r="23" spans="1:8">
      <c r="A23" s="444">
        <v>3</v>
      </c>
      <c r="B23" s="369"/>
      <c r="C23" s="443" t="s">
        <v>386</v>
      </c>
      <c r="D23" s="437" t="s">
        <v>76</v>
      </c>
      <c r="E23" s="408"/>
      <c r="F23" s="28">
        <f t="shared" si="2"/>
        <v>0</v>
      </c>
    </row>
    <row r="24" spans="1:8" ht="13.5" thickBot="1">
      <c r="A24" s="480"/>
      <c r="B24" s="481" t="s">
        <v>343</v>
      </c>
      <c r="C24" s="481"/>
      <c r="D24" s="481"/>
      <c r="E24" s="413">
        <f>SUM(E21:E22)</f>
        <v>33000</v>
      </c>
      <c r="F24" s="413">
        <f>SUM(F21:F23)</f>
        <v>660</v>
      </c>
    </row>
    <row r="25" spans="1:8" ht="13.5" thickTop="1">
      <c r="A25" s="482"/>
      <c r="B25" s="483"/>
      <c r="C25" s="483"/>
      <c r="D25" s="483"/>
      <c r="E25" s="28"/>
      <c r="F25" s="28"/>
    </row>
    <row r="26" spans="1:8">
      <c r="A26" s="449" t="s">
        <v>392</v>
      </c>
      <c r="B26" s="450" t="s">
        <v>345</v>
      </c>
      <c r="C26" s="448"/>
      <c r="D26" s="448"/>
      <c r="E26" s="28"/>
      <c r="F26" s="5"/>
    </row>
    <row r="27" spans="1:8">
      <c r="A27" s="437" t="s">
        <v>332</v>
      </c>
      <c r="B27" s="437" t="s">
        <v>333</v>
      </c>
      <c r="C27" s="437" t="s">
        <v>335</v>
      </c>
      <c r="D27" s="437" t="s">
        <v>336</v>
      </c>
      <c r="E27" s="28" t="s">
        <v>337</v>
      </c>
      <c r="F27" s="28" t="s">
        <v>10</v>
      </c>
    </row>
    <row r="28" spans="1:8">
      <c r="A28" s="444">
        <v>1</v>
      </c>
      <c r="B28" s="369" t="s">
        <v>542</v>
      </c>
      <c r="C28" s="451" t="s">
        <v>393</v>
      </c>
      <c r="D28" s="437" t="s">
        <v>76</v>
      </c>
      <c r="E28" s="408">
        <v>50000</v>
      </c>
      <c r="F28" s="452">
        <f>E28*C28</f>
        <v>500</v>
      </c>
      <c r="G28" s="399"/>
      <c r="H28" s="432"/>
    </row>
    <row r="29" spans="1:8">
      <c r="A29" s="444">
        <v>2</v>
      </c>
      <c r="B29" s="369" t="s">
        <v>570</v>
      </c>
      <c r="C29" s="451" t="s">
        <v>393</v>
      </c>
      <c r="D29" s="437" t="s">
        <v>76</v>
      </c>
      <c r="E29" s="408">
        <v>20000</v>
      </c>
      <c r="F29" s="452">
        <f t="shared" ref="F29:F79" si="3">E29*C29</f>
        <v>200</v>
      </c>
      <c r="G29" s="399"/>
      <c r="H29" s="432"/>
    </row>
    <row r="30" spans="1:8">
      <c r="A30" s="444">
        <v>3</v>
      </c>
      <c r="B30" s="369" t="s">
        <v>533</v>
      </c>
      <c r="C30" s="451" t="s">
        <v>393</v>
      </c>
      <c r="D30" s="437" t="s">
        <v>76</v>
      </c>
      <c r="E30" s="408">
        <v>75000</v>
      </c>
      <c r="F30" s="452">
        <f t="shared" si="3"/>
        <v>750</v>
      </c>
      <c r="G30" s="399"/>
      <c r="H30" s="432"/>
    </row>
    <row r="31" spans="1:8">
      <c r="A31" s="444">
        <v>4</v>
      </c>
      <c r="B31" s="369" t="s">
        <v>571</v>
      </c>
      <c r="C31" s="451" t="s">
        <v>393</v>
      </c>
      <c r="D31" s="437" t="s">
        <v>76</v>
      </c>
      <c r="E31" s="408">
        <v>10000</v>
      </c>
      <c r="F31" s="452">
        <f t="shared" si="3"/>
        <v>100</v>
      </c>
      <c r="G31" s="399"/>
      <c r="H31" s="432"/>
    </row>
    <row r="32" spans="1:8">
      <c r="A32" s="444">
        <v>5</v>
      </c>
      <c r="B32" s="369" t="s">
        <v>95</v>
      </c>
      <c r="C32" s="451" t="s">
        <v>393</v>
      </c>
      <c r="D32" s="437" t="s">
        <v>76</v>
      </c>
      <c r="E32" s="408">
        <v>15000</v>
      </c>
      <c r="F32" s="452">
        <f t="shared" si="3"/>
        <v>150</v>
      </c>
      <c r="G32" s="399"/>
      <c r="H32" s="432"/>
    </row>
    <row r="33" spans="1:8">
      <c r="A33" s="444">
        <v>6</v>
      </c>
      <c r="B33" s="369" t="s">
        <v>541</v>
      </c>
      <c r="C33" s="451" t="s">
        <v>393</v>
      </c>
      <c r="D33" s="437" t="s">
        <v>76</v>
      </c>
      <c r="E33" s="408">
        <v>20000</v>
      </c>
      <c r="F33" s="452">
        <f t="shared" si="3"/>
        <v>200</v>
      </c>
      <c r="G33" s="399"/>
      <c r="H33" s="432"/>
    </row>
    <row r="34" spans="1:8">
      <c r="A34" s="444">
        <v>7</v>
      </c>
      <c r="B34" s="369" t="s">
        <v>529</v>
      </c>
      <c r="C34" s="451" t="s">
        <v>393</v>
      </c>
      <c r="D34" s="437" t="s">
        <v>76</v>
      </c>
      <c r="E34" s="408">
        <v>8000</v>
      </c>
      <c r="F34" s="452">
        <f t="shared" si="3"/>
        <v>80</v>
      </c>
      <c r="G34" s="399"/>
      <c r="H34" s="432"/>
    </row>
    <row r="35" spans="1:8">
      <c r="A35" s="444">
        <v>8</v>
      </c>
      <c r="B35" s="369" t="s">
        <v>572</v>
      </c>
      <c r="C35" s="451" t="s">
        <v>393</v>
      </c>
      <c r="D35" s="437" t="s">
        <v>76</v>
      </c>
      <c r="E35" s="408">
        <v>50000</v>
      </c>
      <c r="F35" s="452">
        <f t="shared" si="3"/>
        <v>500</v>
      </c>
      <c r="G35" s="399"/>
      <c r="H35" s="432"/>
    </row>
    <row r="36" spans="1:8">
      <c r="A36" s="444">
        <v>9</v>
      </c>
      <c r="B36" s="369" t="s">
        <v>573</v>
      </c>
      <c r="C36" s="451" t="s">
        <v>393</v>
      </c>
      <c r="D36" s="437" t="s">
        <v>76</v>
      </c>
      <c r="E36" s="408">
        <v>50000</v>
      </c>
      <c r="F36" s="452">
        <f t="shared" si="3"/>
        <v>500</v>
      </c>
      <c r="G36" s="399"/>
      <c r="H36" s="432"/>
    </row>
    <row r="37" spans="1:8">
      <c r="A37" s="444">
        <v>10</v>
      </c>
      <c r="B37" s="369" t="s">
        <v>95</v>
      </c>
      <c r="C37" s="451" t="s">
        <v>393</v>
      </c>
      <c r="D37" s="437" t="s">
        <v>76</v>
      </c>
      <c r="E37" s="408">
        <v>2800</v>
      </c>
      <c r="F37" s="452">
        <f t="shared" si="3"/>
        <v>28</v>
      </c>
      <c r="G37" s="399"/>
      <c r="H37" s="432"/>
    </row>
    <row r="38" spans="1:8">
      <c r="A38" s="444">
        <v>11</v>
      </c>
      <c r="B38" s="369" t="s">
        <v>574</v>
      </c>
      <c r="C38" s="451" t="s">
        <v>393</v>
      </c>
      <c r="D38" s="437" t="s">
        <v>76</v>
      </c>
      <c r="E38" s="408">
        <v>2800</v>
      </c>
      <c r="F38" s="452">
        <f t="shared" si="3"/>
        <v>28</v>
      </c>
      <c r="G38" s="399"/>
      <c r="H38" s="432"/>
    </row>
    <row r="39" spans="1:8">
      <c r="A39" s="444">
        <v>12</v>
      </c>
      <c r="B39" s="369" t="s">
        <v>304</v>
      </c>
      <c r="C39" s="451" t="s">
        <v>393</v>
      </c>
      <c r="D39" s="437" t="s">
        <v>76</v>
      </c>
      <c r="E39" s="408">
        <v>6000</v>
      </c>
      <c r="F39" s="452">
        <f t="shared" si="3"/>
        <v>60</v>
      </c>
      <c r="G39" s="399"/>
      <c r="H39" s="432"/>
    </row>
    <row r="40" spans="1:8">
      <c r="A40" s="444">
        <v>13</v>
      </c>
      <c r="B40" s="369" t="s">
        <v>304</v>
      </c>
      <c r="C40" s="451" t="s">
        <v>393</v>
      </c>
      <c r="D40" s="437" t="s">
        <v>76</v>
      </c>
      <c r="E40" s="408">
        <v>4100</v>
      </c>
      <c r="F40" s="452">
        <f t="shared" si="3"/>
        <v>41</v>
      </c>
      <c r="G40" s="399"/>
      <c r="H40" s="432"/>
    </row>
    <row r="41" spans="1:8">
      <c r="A41" s="444">
        <v>14</v>
      </c>
      <c r="B41" s="369" t="s">
        <v>529</v>
      </c>
      <c r="C41" s="451" t="s">
        <v>393</v>
      </c>
      <c r="D41" s="110" t="s">
        <v>76</v>
      </c>
      <c r="E41" s="110">
        <v>3900</v>
      </c>
      <c r="F41" s="465">
        <f t="shared" si="3"/>
        <v>39</v>
      </c>
      <c r="G41" s="399"/>
      <c r="H41" s="432"/>
    </row>
    <row r="42" spans="1:8">
      <c r="A42" s="444">
        <v>15</v>
      </c>
      <c r="B42" s="369" t="s">
        <v>541</v>
      </c>
      <c r="C42" s="451" t="s">
        <v>393</v>
      </c>
      <c r="D42" s="110" t="s">
        <v>76</v>
      </c>
      <c r="E42" s="110">
        <v>2000</v>
      </c>
      <c r="F42" s="465">
        <f t="shared" si="3"/>
        <v>20</v>
      </c>
      <c r="G42" s="399"/>
      <c r="H42" s="432"/>
    </row>
    <row r="43" spans="1:8">
      <c r="A43" s="444">
        <v>16</v>
      </c>
      <c r="B43" s="369" t="s">
        <v>575</v>
      </c>
      <c r="C43" s="451" t="s">
        <v>393</v>
      </c>
      <c r="D43" s="110" t="s">
        <v>76</v>
      </c>
      <c r="E43" s="110">
        <v>2800</v>
      </c>
      <c r="F43" s="465">
        <f t="shared" si="3"/>
        <v>28</v>
      </c>
      <c r="G43" s="399"/>
      <c r="H43" s="432"/>
    </row>
    <row r="44" spans="1:8">
      <c r="A44" s="444">
        <v>17</v>
      </c>
      <c r="B44" s="369" t="s">
        <v>541</v>
      </c>
      <c r="C44" s="451" t="s">
        <v>393</v>
      </c>
      <c r="D44" s="110" t="s">
        <v>76</v>
      </c>
      <c r="E44" s="110">
        <v>5000</v>
      </c>
      <c r="F44" s="465">
        <f t="shared" si="3"/>
        <v>50</v>
      </c>
      <c r="G44" s="399"/>
      <c r="H44" s="432"/>
    </row>
    <row r="45" spans="1:8">
      <c r="A45" s="444">
        <v>18</v>
      </c>
      <c r="B45" s="369" t="s">
        <v>304</v>
      </c>
      <c r="C45" s="451" t="s">
        <v>393</v>
      </c>
      <c r="D45" s="110" t="s">
        <v>76</v>
      </c>
      <c r="E45" s="110">
        <v>600</v>
      </c>
      <c r="F45" s="465">
        <f t="shared" si="3"/>
        <v>6</v>
      </c>
      <c r="G45" s="399"/>
      <c r="H45" s="432"/>
    </row>
    <row r="46" spans="1:8">
      <c r="A46" s="444">
        <v>19</v>
      </c>
      <c r="B46" s="369" t="s">
        <v>529</v>
      </c>
      <c r="C46" s="451" t="s">
        <v>393</v>
      </c>
      <c r="D46" s="110" t="s">
        <v>76</v>
      </c>
      <c r="E46" s="110">
        <v>1300</v>
      </c>
      <c r="F46" s="465">
        <f t="shared" si="3"/>
        <v>13</v>
      </c>
      <c r="G46" s="399"/>
      <c r="H46" s="432"/>
    </row>
    <row r="47" spans="1:8">
      <c r="A47" s="444">
        <v>20</v>
      </c>
      <c r="B47" s="369" t="s">
        <v>502</v>
      </c>
      <c r="C47" s="451" t="s">
        <v>393</v>
      </c>
      <c r="D47" s="110" t="s">
        <v>76</v>
      </c>
      <c r="E47" s="110">
        <v>2500</v>
      </c>
      <c r="F47" s="465">
        <f t="shared" si="3"/>
        <v>25</v>
      </c>
      <c r="G47" s="399"/>
      <c r="H47" s="432"/>
    </row>
    <row r="48" spans="1:8">
      <c r="A48" s="444">
        <v>21</v>
      </c>
      <c r="B48" s="369" t="s">
        <v>500</v>
      </c>
      <c r="C48" s="451" t="s">
        <v>393</v>
      </c>
      <c r="D48" s="110" t="s">
        <v>76</v>
      </c>
      <c r="E48" s="110">
        <v>3500</v>
      </c>
      <c r="F48" s="465">
        <f t="shared" si="3"/>
        <v>35</v>
      </c>
      <c r="G48" s="399"/>
      <c r="H48" s="432"/>
    </row>
    <row r="49" spans="1:8">
      <c r="A49" s="444">
        <v>22</v>
      </c>
      <c r="B49" s="369" t="s">
        <v>93</v>
      </c>
      <c r="C49" s="451" t="s">
        <v>393</v>
      </c>
      <c r="D49" s="110" t="s">
        <v>76</v>
      </c>
      <c r="E49" s="110">
        <v>4200</v>
      </c>
      <c r="F49" s="465">
        <f t="shared" si="3"/>
        <v>42</v>
      </c>
      <c r="G49" s="399"/>
      <c r="H49" s="432"/>
    </row>
    <row r="50" spans="1:8">
      <c r="A50" s="444">
        <v>23</v>
      </c>
      <c r="B50" s="369" t="s">
        <v>562</v>
      </c>
      <c r="C50" s="451" t="s">
        <v>393</v>
      </c>
      <c r="D50" s="110" t="s">
        <v>76</v>
      </c>
      <c r="E50" s="110">
        <v>4700</v>
      </c>
      <c r="F50" s="465">
        <f t="shared" si="3"/>
        <v>47</v>
      </c>
      <c r="G50" s="399"/>
      <c r="H50" s="432"/>
    </row>
    <row r="51" spans="1:8">
      <c r="A51" s="444">
        <v>24</v>
      </c>
      <c r="B51" s="369" t="s">
        <v>543</v>
      </c>
      <c r="C51" s="451" t="s">
        <v>393</v>
      </c>
      <c r="D51" s="110" t="s">
        <v>76</v>
      </c>
      <c r="E51" s="110">
        <v>2800</v>
      </c>
      <c r="F51" s="465">
        <f t="shared" si="3"/>
        <v>28</v>
      </c>
      <c r="G51" s="399"/>
      <c r="H51" s="432"/>
    </row>
    <row r="52" spans="1:8">
      <c r="A52" s="444">
        <v>25</v>
      </c>
      <c r="B52" s="369" t="s">
        <v>542</v>
      </c>
      <c r="C52" s="451" t="s">
        <v>393</v>
      </c>
      <c r="D52" s="110" t="s">
        <v>76</v>
      </c>
      <c r="E52" s="110">
        <v>50000</v>
      </c>
      <c r="F52" s="465">
        <f t="shared" si="3"/>
        <v>500</v>
      </c>
      <c r="G52" s="399"/>
      <c r="H52" s="432"/>
    </row>
    <row r="53" spans="1:8">
      <c r="A53" s="444">
        <v>26</v>
      </c>
      <c r="B53" s="369" t="s">
        <v>533</v>
      </c>
      <c r="C53" s="451" t="s">
        <v>393</v>
      </c>
      <c r="D53" s="110" t="s">
        <v>76</v>
      </c>
      <c r="E53" s="110">
        <v>40000</v>
      </c>
      <c r="F53" s="465">
        <f t="shared" si="3"/>
        <v>400</v>
      </c>
      <c r="G53" s="399"/>
      <c r="H53" s="432"/>
    </row>
    <row r="54" spans="1:8">
      <c r="A54" s="444">
        <v>27</v>
      </c>
      <c r="B54" s="369" t="s">
        <v>573</v>
      </c>
      <c r="C54" s="451" t="s">
        <v>393</v>
      </c>
      <c r="D54" s="110" t="s">
        <v>76</v>
      </c>
      <c r="E54" s="110">
        <v>20000</v>
      </c>
      <c r="F54" s="465">
        <f t="shared" si="3"/>
        <v>200</v>
      </c>
      <c r="G54" s="399"/>
      <c r="H54" s="432"/>
    </row>
    <row r="55" spans="1:8">
      <c r="A55" s="444">
        <v>28</v>
      </c>
      <c r="B55" s="369" t="s">
        <v>570</v>
      </c>
      <c r="C55" s="451" t="s">
        <v>393</v>
      </c>
      <c r="D55" s="110" t="s">
        <v>76</v>
      </c>
      <c r="E55" s="110">
        <v>15000</v>
      </c>
      <c r="F55" s="465">
        <f t="shared" si="3"/>
        <v>150</v>
      </c>
      <c r="G55" s="399"/>
      <c r="H55" s="432"/>
    </row>
    <row r="56" spans="1:8">
      <c r="A56" s="444">
        <v>29</v>
      </c>
      <c r="B56" s="369" t="s">
        <v>95</v>
      </c>
      <c r="C56" s="451" t="s">
        <v>393</v>
      </c>
      <c r="D56" s="110" t="s">
        <v>76</v>
      </c>
      <c r="E56" s="110">
        <v>5000</v>
      </c>
      <c r="F56" s="465">
        <f t="shared" si="3"/>
        <v>50</v>
      </c>
      <c r="G56" s="399"/>
      <c r="H56" s="432"/>
    </row>
    <row r="57" spans="1:8">
      <c r="A57" s="444">
        <v>30</v>
      </c>
      <c r="B57" s="369" t="s">
        <v>529</v>
      </c>
      <c r="C57" s="451" t="s">
        <v>393</v>
      </c>
      <c r="D57" s="110" t="s">
        <v>76</v>
      </c>
      <c r="E57" s="110">
        <v>1400</v>
      </c>
      <c r="F57" s="465">
        <f t="shared" si="3"/>
        <v>14</v>
      </c>
      <c r="G57" s="399"/>
      <c r="H57" s="432"/>
    </row>
    <row r="58" spans="1:8">
      <c r="A58" s="444">
        <v>31</v>
      </c>
      <c r="B58" s="369" t="s">
        <v>500</v>
      </c>
      <c r="C58" s="451" t="s">
        <v>393</v>
      </c>
      <c r="D58" s="110" t="s">
        <v>76</v>
      </c>
      <c r="E58" s="110">
        <v>2800</v>
      </c>
      <c r="F58" s="465">
        <f t="shared" si="3"/>
        <v>28</v>
      </c>
      <c r="G58" s="399"/>
      <c r="H58" s="432"/>
    </row>
    <row r="59" spans="1:8">
      <c r="A59" s="444">
        <v>32</v>
      </c>
      <c r="B59" s="369" t="s">
        <v>93</v>
      </c>
      <c r="C59" s="451" t="s">
        <v>393</v>
      </c>
      <c r="D59" s="110" t="s">
        <v>76</v>
      </c>
      <c r="E59" s="110">
        <v>2400</v>
      </c>
      <c r="F59" s="465">
        <f t="shared" si="3"/>
        <v>24</v>
      </c>
      <c r="G59" s="399"/>
      <c r="H59" s="432"/>
    </row>
    <row r="60" spans="1:8">
      <c r="A60" s="444">
        <v>33</v>
      </c>
      <c r="B60" s="369" t="s">
        <v>537</v>
      </c>
      <c r="C60" s="451" t="s">
        <v>393</v>
      </c>
      <c r="D60" s="110" t="s">
        <v>76</v>
      </c>
      <c r="E60" s="110">
        <v>2100</v>
      </c>
      <c r="F60" s="465">
        <f t="shared" si="3"/>
        <v>21</v>
      </c>
      <c r="G60" s="399"/>
      <c r="H60" s="432"/>
    </row>
    <row r="61" spans="1:8">
      <c r="A61" s="444">
        <v>34</v>
      </c>
      <c r="B61" s="369" t="s">
        <v>538</v>
      </c>
      <c r="C61" s="451" t="s">
        <v>393</v>
      </c>
      <c r="D61" s="110" t="s">
        <v>76</v>
      </c>
      <c r="E61" s="110">
        <v>2800</v>
      </c>
      <c r="F61" s="465">
        <f t="shared" si="3"/>
        <v>28</v>
      </c>
      <c r="G61" s="399"/>
      <c r="H61" s="432"/>
    </row>
    <row r="62" spans="1:8">
      <c r="A62" s="444">
        <v>35</v>
      </c>
      <c r="B62" s="369" t="s">
        <v>562</v>
      </c>
      <c r="C62" s="451" t="s">
        <v>393</v>
      </c>
      <c r="D62" s="110" t="s">
        <v>76</v>
      </c>
      <c r="E62" s="110">
        <v>6800</v>
      </c>
      <c r="F62" s="465">
        <f t="shared" si="3"/>
        <v>68</v>
      </c>
      <c r="G62" s="399"/>
      <c r="H62" s="432"/>
    </row>
    <row r="63" spans="1:8">
      <c r="A63" s="444">
        <v>36</v>
      </c>
      <c r="B63" s="369" t="s">
        <v>541</v>
      </c>
      <c r="C63" s="451" t="s">
        <v>393</v>
      </c>
      <c r="D63" s="110" t="s">
        <v>76</v>
      </c>
      <c r="E63" s="110">
        <v>10000</v>
      </c>
      <c r="F63" s="465">
        <f t="shared" si="3"/>
        <v>100</v>
      </c>
      <c r="G63" s="399"/>
      <c r="H63" s="432"/>
    </row>
    <row r="64" spans="1:8">
      <c r="A64" s="444">
        <v>37</v>
      </c>
      <c r="B64" s="369" t="s">
        <v>576</v>
      </c>
      <c r="C64" s="451" t="s">
        <v>393</v>
      </c>
      <c r="D64" s="110" t="s">
        <v>76</v>
      </c>
      <c r="E64" s="110">
        <v>10000</v>
      </c>
      <c r="F64" s="465">
        <f t="shared" si="3"/>
        <v>100</v>
      </c>
      <c r="G64" s="399"/>
      <c r="H64" s="432"/>
    </row>
    <row r="65" spans="1:8">
      <c r="A65" s="444">
        <v>38</v>
      </c>
      <c r="B65" s="369" t="s">
        <v>542</v>
      </c>
      <c r="C65" s="451" t="s">
        <v>393</v>
      </c>
      <c r="D65" s="110" t="s">
        <v>76</v>
      </c>
      <c r="E65" s="110">
        <v>40000</v>
      </c>
      <c r="F65" s="465">
        <f t="shared" si="3"/>
        <v>400</v>
      </c>
      <c r="G65" s="399"/>
      <c r="H65" s="432"/>
    </row>
    <row r="66" spans="1:8">
      <c r="A66" s="444">
        <v>39</v>
      </c>
      <c r="B66" s="369" t="s">
        <v>533</v>
      </c>
      <c r="C66" s="451" t="s">
        <v>393</v>
      </c>
      <c r="D66" s="110" t="s">
        <v>76</v>
      </c>
      <c r="E66" s="110">
        <v>35000</v>
      </c>
      <c r="F66" s="465">
        <f t="shared" si="3"/>
        <v>350</v>
      </c>
      <c r="G66" s="399"/>
      <c r="H66" s="432"/>
    </row>
    <row r="67" spans="1:8">
      <c r="A67" s="444">
        <v>40</v>
      </c>
      <c r="B67" s="369" t="s">
        <v>570</v>
      </c>
      <c r="C67" s="451" t="s">
        <v>393</v>
      </c>
      <c r="D67" s="110" t="s">
        <v>76</v>
      </c>
      <c r="E67" s="110">
        <v>15000</v>
      </c>
      <c r="F67" s="465">
        <f t="shared" si="3"/>
        <v>150</v>
      </c>
      <c r="G67" s="399"/>
      <c r="H67" s="432"/>
    </row>
    <row r="68" spans="1:8">
      <c r="A68" s="444">
        <v>41</v>
      </c>
      <c r="B68" s="369" t="s">
        <v>573</v>
      </c>
      <c r="C68" s="451" t="s">
        <v>393</v>
      </c>
      <c r="D68" s="110" t="s">
        <v>76</v>
      </c>
      <c r="E68" s="110">
        <v>20000</v>
      </c>
      <c r="F68" s="465">
        <f t="shared" si="3"/>
        <v>200</v>
      </c>
      <c r="G68" s="399"/>
      <c r="H68" s="432"/>
    </row>
    <row r="69" spans="1:8">
      <c r="A69" s="444">
        <v>42</v>
      </c>
      <c r="B69" s="369" t="s">
        <v>542</v>
      </c>
      <c r="C69" s="451" t="s">
        <v>393</v>
      </c>
      <c r="D69" s="110" t="s">
        <v>76</v>
      </c>
      <c r="E69" s="110">
        <v>25000</v>
      </c>
      <c r="F69" s="465">
        <f t="shared" si="3"/>
        <v>250</v>
      </c>
      <c r="G69" s="399"/>
      <c r="H69" s="432"/>
    </row>
    <row r="70" spans="1:8">
      <c r="A70" s="444">
        <v>43</v>
      </c>
      <c r="B70" s="369" t="s">
        <v>570</v>
      </c>
      <c r="C70" s="451" t="s">
        <v>393</v>
      </c>
      <c r="D70" s="110" t="s">
        <v>76</v>
      </c>
      <c r="E70" s="110">
        <v>5000</v>
      </c>
      <c r="F70" s="465">
        <f t="shared" si="3"/>
        <v>50</v>
      </c>
      <c r="G70" s="399"/>
      <c r="H70" s="432"/>
    </row>
    <row r="71" spans="1:8">
      <c r="A71" s="444">
        <v>44</v>
      </c>
      <c r="B71" s="369" t="s">
        <v>533</v>
      </c>
      <c r="C71" s="451" t="s">
        <v>393</v>
      </c>
      <c r="D71" s="110" t="s">
        <v>76</v>
      </c>
      <c r="E71" s="110">
        <v>20000</v>
      </c>
      <c r="F71" s="465">
        <f t="shared" si="3"/>
        <v>200</v>
      </c>
      <c r="G71" s="399"/>
      <c r="H71" s="432"/>
    </row>
    <row r="72" spans="1:8">
      <c r="A72" s="444">
        <v>45</v>
      </c>
      <c r="B72" s="369" t="s">
        <v>573</v>
      </c>
      <c r="C72" s="451" t="s">
        <v>393</v>
      </c>
      <c r="D72" s="110" t="s">
        <v>76</v>
      </c>
      <c r="E72" s="110">
        <v>10000</v>
      </c>
      <c r="F72" s="465">
        <f t="shared" si="3"/>
        <v>100</v>
      </c>
      <c r="G72" s="399"/>
      <c r="H72" s="432"/>
    </row>
    <row r="73" spans="1:8">
      <c r="A73" s="444">
        <v>46</v>
      </c>
      <c r="B73" s="369" t="s">
        <v>541</v>
      </c>
      <c r="C73" s="451" t="s">
        <v>393</v>
      </c>
      <c r="D73" s="110" t="s">
        <v>76</v>
      </c>
      <c r="E73" s="110">
        <v>6000</v>
      </c>
      <c r="F73" s="465">
        <f t="shared" si="3"/>
        <v>60</v>
      </c>
      <c r="G73" s="399"/>
      <c r="H73" s="432"/>
    </row>
    <row r="74" spans="1:8">
      <c r="A74" s="444">
        <v>47</v>
      </c>
      <c r="B74" s="369" t="s">
        <v>538</v>
      </c>
      <c r="C74" s="451" t="s">
        <v>393</v>
      </c>
      <c r="D74" s="110" t="s">
        <v>76</v>
      </c>
      <c r="E74" s="110">
        <v>2800</v>
      </c>
      <c r="F74" s="465">
        <f t="shared" si="3"/>
        <v>28</v>
      </c>
      <c r="G74" s="399"/>
      <c r="H74" s="432"/>
    </row>
    <row r="75" spans="1:8">
      <c r="A75" s="444">
        <v>48</v>
      </c>
      <c r="B75" s="369" t="s">
        <v>304</v>
      </c>
      <c r="C75" s="451" t="s">
        <v>393</v>
      </c>
      <c r="D75" s="110" t="s">
        <v>76</v>
      </c>
      <c r="E75" s="110">
        <v>3362</v>
      </c>
      <c r="F75" s="465">
        <f t="shared" si="3"/>
        <v>33.619999999999997</v>
      </c>
      <c r="G75" s="399"/>
      <c r="H75" s="432"/>
    </row>
    <row r="76" spans="1:8">
      <c r="A76" s="444">
        <v>49</v>
      </c>
      <c r="B76" s="369" t="s">
        <v>529</v>
      </c>
      <c r="C76" s="451" t="s">
        <v>393</v>
      </c>
      <c r="D76" s="110" t="s">
        <v>76</v>
      </c>
      <c r="E76" s="110">
        <v>1250</v>
      </c>
      <c r="F76" s="465">
        <f t="shared" si="3"/>
        <v>12.5</v>
      </c>
      <c r="G76" s="399"/>
      <c r="H76" s="432"/>
    </row>
    <row r="77" spans="1:8">
      <c r="A77" s="444">
        <v>50</v>
      </c>
      <c r="B77" s="369" t="s">
        <v>541</v>
      </c>
      <c r="C77" s="451" t="s">
        <v>393</v>
      </c>
      <c r="D77" s="110" t="s">
        <v>76</v>
      </c>
      <c r="E77" s="110">
        <v>2000</v>
      </c>
      <c r="F77" s="465">
        <f t="shared" si="3"/>
        <v>20</v>
      </c>
      <c r="G77" s="399"/>
      <c r="H77" s="432"/>
    </row>
    <row r="78" spans="1:8">
      <c r="A78" s="444">
        <v>51</v>
      </c>
      <c r="B78" s="369" t="s">
        <v>500</v>
      </c>
      <c r="C78" s="451" t="s">
        <v>393</v>
      </c>
      <c r="D78" s="110" t="s">
        <v>76</v>
      </c>
      <c r="E78" s="110">
        <v>3500</v>
      </c>
      <c r="F78" s="465">
        <f t="shared" si="3"/>
        <v>35</v>
      </c>
      <c r="G78" s="399"/>
      <c r="H78" s="432"/>
    </row>
    <row r="79" spans="1:8">
      <c r="A79" s="444">
        <v>52</v>
      </c>
      <c r="B79" s="369" t="s">
        <v>93</v>
      </c>
      <c r="C79" s="451" t="s">
        <v>393</v>
      </c>
      <c r="D79" s="110" t="s">
        <v>76</v>
      </c>
      <c r="E79" s="110">
        <v>4200</v>
      </c>
      <c r="F79" s="465">
        <f t="shared" si="3"/>
        <v>42</v>
      </c>
      <c r="G79" s="399"/>
      <c r="H79" s="432"/>
    </row>
    <row r="80" spans="1:8" ht="13.5" thickBot="1">
      <c r="A80" s="480"/>
      <c r="B80" s="484" t="s">
        <v>371</v>
      </c>
      <c r="C80" s="485"/>
      <c r="D80" s="434"/>
      <c r="E80" s="413">
        <f>SUM(E28:E79)</f>
        <v>708412</v>
      </c>
      <c r="F80" s="424">
        <f>SUM(F28:F79)</f>
        <v>7084.12</v>
      </c>
      <c r="G80" s="425"/>
    </row>
    <row r="81" spans="1:8" ht="13.5" thickTop="1">
      <c r="A81" s="444"/>
      <c r="B81" s="369"/>
      <c r="C81" s="458"/>
      <c r="D81" s="437"/>
      <c r="E81" s="28"/>
      <c r="F81" s="408"/>
    </row>
    <row r="82" spans="1:8">
      <c r="A82" s="428" t="s">
        <v>471</v>
      </c>
      <c r="B82" s="428"/>
      <c r="C82" s="428"/>
      <c r="D82" s="410"/>
      <c r="E82" s="410"/>
      <c r="F82" s="408"/>
      <c r="G82" s="408"/>
    </row>
    <row r="83" spans="1:8">
      <c r="A83" s="405" t="s">
        <v>332</v>
      </c>
      <c r="B83" s="406" t="s">
        <v>333</v>
      </c>
      <c r="C83" s="406" t="s">
        <v>335</v>
      </c>
      <c r="D83" s="406" t="s">
        <v>336</v>
      </c>
      <c r="E83" s="28" t="s">
        <v>337</v>
      </c>
      <c r="F83" s="28" t="s">
        <v>10</v>
      </c>
    </row>
    <row r="84" spans="1:8">
      <c r="A84" s="405">
        <v>1</v>
      </c>
      <c r="B84" s="369" t="s">
        <v>475</v>
      </c>
      <c r="C84" s="430">
        <v>0.05</v>
      </c>
      <c r="D84" s="433" t="s">
        <v>223</v>
      </c>
      <c r="E84" s="408">
        <v>238</v>
      </c>
      <c r="F84" s="408">
        <f>E84*C84</f>
        <v>11.9</v>
      </c>
      <c r="H84" s="408"/>
    </row>
    <row r="85" spans="1:8">
      <c r="A85" s="405">
        <v>2</v>
      </c>
      <c r="B85" s="369" t="s">
        <v>476</v>
      </c>
      <c r="C85" s="430">
        <v>0.05</v>
      </c>
      <c r="D85" s="433" t="s">
        <v>223</v>
      </c>
      <c r="E85" s="408">
        <v>154</v>
      </c>
      <c r="F85" s="408">
        <f t="shared" ref="F85:F91" si="4">E85*C85</f>
        <v>7.7</v>
      </c>
      <c r="H85" s="408"/>
    </row>
    <row r="86" spans="1:8">
      <c r="A86" s="405">
        <v>3</v>
      </c>
      <c r="B86" s="369" t="s">
        <v>477</v>
      </c>
      <c r="C86" s="430">
        <v>0.05</v>
      </c>
      <c r="D86" s="433" t="s">
        <v>223</v>
      </c>
      <c r="E86" s="408">
        <v>154</v>
      </c>
      <c r="F86" s="408">
        <f t="shared" si="4"/>
        <v>7.7</v>
      </c>
      <c r="H86" s="408"/>
    </row>
    <row r="87" spans="1:8">
      <c r="A87" s="405">
        <v>4</v>
      </c>
      <c r="B87" s="369" t="s">
        <v>478</v>
      </c>
      <c r="C87" s="430">
        <v>0.05</v>
      </c>
      <c r="D87" s="433" t="s">
        <v>223</v>
      </c>
      <c r="E87" s="408">
        <v>154</v>
      </c>
      <c r="F87" s="408">
        <f t="shared" si="4"/>
        <v>7.7</v>
      </c>
      <c r="H87" s="408"/>
    </row>
    <row r="88" spans="1:8">
      <c r="A88" s="405">
        <v>5</v>
      </c>
      <c r="B88" s="369" t="s">
        <v>430</v>
      </c>
      <c r="C88" s="430">
        <v>0.05</v>
      </c>
      <c r="D88" s="433" t="s">
        <v>223</v>
      </c>
      <c r="E88" s="408">
        <v>2000</v>
      </c>
      <c r="F88" s="408">
        <f t="shared" si="4"/>
        <v>100</v>
      </c>
      <c r="H88" s="408"/>
    </row>
    <row r="89" spans="1:8">
      <c r="A89" s="405">
        <v>6</v>
      </c>
      <c r="B89" s="369" t="s">
        <v>460</v>
      </c>
      <c r="C89" s="430">
        <v>0.05</v>
      </c>
      <c r="D89" s="433" t="s">
        <v>223</v>
      </c>
      <c r="E89" s="408">
        <v>10000</v>
      </c>
      <c r="F89" s="408">
        <f t="shared" si="4"/>
        <v>500</v>
      </c>
      <c r="H89" s="408"/>
    </row>
    <row r="90" spans="1:8">
      <c r="A90" s="405">
        <v>7</v>
      </c>
      <c r="B90" s="369" t="s">
        <v>460</v>
      </c>
      <c r="C90" s="430">
        <v>0.05</v>
      </c>
      <c r="D90" s="433" t="s">
        <v>223</v>
      </c>
      <c r="E90" s="408">
        <v>10000</v>
      </c>
      <c r="F90" s="408">
        <f t="shared" si="4"/>
        <v>500</v>
      </c>
      <c r="H90" s="408"/>
    </row>
    <row r="91" spans="1:8">
      <c r="A91" s="405">
        <v>8</v>
      </c>
      <c r="B91" s="369" t="s">
        <v>430</v>
      </c>
      <c r="C91" s="430">
        <v>0.05</v>
      </c>
      <c r="D91" s="433" t="s">
        <v>223</v>
      </c>
      <c r="E91" s="408">
        <v>2000</v>
      </c>
      <c r="F91" s="408">
        <f t="shared" si="4"/>
        <v>100</v>
      </c>
      <c r="H91" s="408"/>
    </row>
    <row r="92" spans="1:8" ht="13.5" thickBot="1">
      <c r="A92" s="411"/>
      <c r="B92" s="412" t="s">
        <v>343</v>
      </c>
      <c r="C92" s="412"/>
      <c r="D92" s="412"/>
      <c r="E92" s="413">
        <f>SUM(E84:E91)</f>
        <v>24700</v>
      </c>
      <c r="F92" s="414">
        <f>SUM(F84:F91)+3.7</f>
        <v>1238.7</v>
      </c>
    </row>
    <row r="93" spans="1:8" ht="13.5" thickTop="1">
      <c r="A93" s="415"/>
      <c r="B93" s="410"/>
      <c r="C93" s="410"/>
      <c r="D93" s="410"/>
      <c r="E93" s="410"/>
      <c r="F93" s="28"/>
      <c r="G93" s="476"/>
    </row>
    <row r="94" spans="1:8">
      <c r="A94" s="459" t="s">
        <v>400</v>
      </c>
      <c r="B94" s="460"/>
      <c r="C94" s="448"/>
      <c r="D94" s="448"/>
      <c r="E94" s="28"/>
      <c r="F94" s="408"/>
    </row>
    <row r="95" spans="1:8">
      <c r="A95" s="437" t="s">
        <v>332</v>
      </c>
      <c r="B95" s="369" t="s">
        <v>333</v>
      </c>
      <c r="C95" s="437" t="s">
        <v>335</v>
      </c>
      <c r="D95" s="437" t="s">
        <v>336</v>
      </c>
      <c r="E95" s="28" t="s">
        <v>337</v>
      </c>
      <c r="F95" s="408" t="s">
        <v>10</v>
      </c>
    </row>
    <row r="96" spans="1:8">
      <c r="A96" s="437">
        <v>1</v>
      </c>
      <c r="B96" s="369" t="s">
        <v>485</v>
      </c>
      <c r="C96" s="461">
        <v>0.1</v>
      </c>
      <c r="D96" s="444" t="s">
        <v>105</v>
      </c>
      <c r="E96" s="408">
        <v>30674</v>
      </c>
      <c r="F96" s="408">
        <f>E96*C96</f>
        <v>3067.4</v>
      </c>
    </row>
    <row r="97" spans="1:6">
      <c r="A97" s="437">
        <v>2</v>
      </c>
      <c r="B97" s="369" t="s">
        <v>521</v>
      </c>
      <c r="C97" s="461">
        <v>0.1</v>
      </c>
      <c r="D97" s="444" t="s">
        <v>105</v>
      </c>
      <c r="E97" s="408">
        <v>10957</v>
      </c>
      <c r="F97" s="408">
        <f t="shared" ref="F97:F105" si="5">E97*C97</f>
        <v>1095.7</v>
      </c>
    </row>
    <row r="98" spans="1:6">
      <c r="A98" s="437">
        <v>3</v>
      </c>
      <c r="B98" s="369" t="s">
        <v>521</v>
      </c>
      <c r="C98" s="461">
        <v>0.1</v>
      </c>
      <c r="D98" s="444" t="s">
        <v>105</v>
      </c>
      <c r="E98" s="408">
        <v>10000</v>
      </c>
      <c r="F98" s="408">
        <f t="shared" si="5"/>
        <v>1000</v>
      </c>
    </row>
    <row r="99" spans="1:6">
      <c r="A99" s="437">
        <v>4</v>
      </c>
      <c r="B99" s="369" t="s">
        <v>556</v>
      </c>
      <c r="C99" s="461">
        <v>0.1</v>
      </c>
      <c r="D99" s="444" t="s">
        <v>105</v>
      </c>
      <c r="E99" s="408">
        <v>10000</v>
      </c>
      <c r="F99" s="408">
        <f t="shared" si="5"/>
        <v>1000</v>
      </c>
    </row>
    <row r="100" spans="1:6">
      <c r="A100" s="437">
        <v>5</v>
      </c>
      <c r="B100" s="369" t="s">
        <v>521</v>
      </c>
      <c r="C100" s="461">
        <v>0.1</v>
      </c>
      <c r="D100" s="444" t="s">
        <v>105</v>
      </c>
      <c r="E100" s="408">
        <v>40000</v>
      </c>
      <c r="F100" s="408">
        <f t="shared" si="5"/>
        <v>4000</v>
      </c>
    </row>
    <row r="101" spans="1:6">
      <c r="A101" s="437">
        <v>6</v>
      </c>
      <c r="B101" s="369" t="s">
        <v>521</v>
      </c>
      <c r="C101" s="461">
        <v>0.1</v>
      </c>
      <c r="D101" s="444" t="s">
        <v>105</v>
      </c>
      <c r="E101" s="408">
        <v>10000</v>
      </c>
      <c r="F101" s="408">
        <f t="shared" si="5"/>
        <v>1000</v>
      </c>
    </row>
    <row r="102" spans="1:6">
      <c r="A102" s="437">
        <v>7</v>
      </c>
      <c r="B102" s="369" t="s">
        <v>154</v>
      </c>
      <c r="C102" s="461">
        <v>0.1</v>
      </c>
      <c r="D102" s="444" t="s">
        <v>105</v>
      </c>
      <c r="E102" s="408">
        <v>350</v>
      </c>
      <c r="F102" s="408">
        <f t="shared" si="5"/>
        <v>35</v>
      </c>
    </row>
    <row r="103" spans="1:6">
      <c r="A103" s="437">
        <v>8</v>
      </c>
      <c r="B103" s="369" t="s">
        <v>154</v>
      </c>
      <c r="C103" s="461">
        <v>0.1</v>
      </c>
      <c r="D103" s="444" t="s">
        <v>105</v>
      </c>
      <c r="E103" s="408">
        <v>26407</v>
      </c>
      <c r="F103" s="408">
        <f t="shared" si="5"/>
        <v>2640.7000000000003</v>
      </c>
    </row>
    <row r="104" spans="1:6">
      <c r="A104" s="437">
        <v>9</v>
      </c>
      <c r="B104" s="369" t="s">
        <v>486</v>
      </c>
      <c r="C104" s="461">
        <v>0.1</v>
      </c>
      <c r="D104" s="444" t="s">
        <v>105</v>
      </c>
      <c r="E104" s="408">
        <v>6000</v>
      </c>
      <c r="F104" s="408">
        <f t="shared" si="5"/>
        <v>600</v>
      </c>
    </row>
    <row r="105" spans="1:6">
      <c r="A105" s="437">
        <v>10</v>
      </c>
      <c r="B105" s="369" t="s">
        <v>152</v>
      </c>
      <c r="C105" s="461">
        <v>0.1</v>
      </c>
      <c r="D105" s="444" t="s">
        <v>105</v>
      </c>
      <c r="E105" s="408">
        <v>45269</v>
      </c>
      <c r="F105" s="408">
        <f t="shared" si="5"/>
        <v>4526.9000000000005</v>
      </c>
    </row>
    <row r="106" spans="1:6" ht="13.5" thickBot="1">
      <c r="A106" s="480"/>
      <c r="B106" s="484" t="s">
        <v>371</v>
      </c>
      <c r="C106" s="481"/>
      <c r="D106" s="481"/>
      <c r="E106" s="424">
        <f>SUM(E96:E105)</f>
        <v>189657</v>
      </c>
      <c r="F106" s="424">
        <f>SUM(F96:F105)</f>
        <v>18965.7</v>
      </c>
    </row>
    <row r="107" spans="1:6" ht="13.5" thickTop="1">
      <c r="A107" s="444"/>
      <c r="B107" s="369"/>
      <c r="C107" s="448"/>
      <c r="D107" s="448"/>
      <c r="E107" s="408"/>
      <c r="F107" s="408"/>
    </row>
    <row r="108" spans="1:6">
      <c r="A108" s="444"/>
      <c r="B108" s="369"/>
      <c r="C108" s="448"/>
      <c r="D108" s="448"/>
      <c r="E108" s="408"/>
      <c r="F108" s="408"/>
    </row>
    <row r="109" spans="1:6" ht="13.5" thickBot="1">
      <c r="A109" s="434"/>
      <c r="B109" s="434" t="s">
        <v>329</v>
      </c>
      <c r="C109" s="434"/>
      <c r="D109" s="434"/>
      <c r="E109" s="435">
        <f>E106+E80+E10</f>
        <v>1716899</v>
      </c>
      <c r="F109" s="435">
        <f>F10+F17+F24+F80+F92+F106</f>
        <v>44870.32</v>
      </c>
    </row>
    <row r="110" spans="1:6" ht="13.5" thickTop="1"/>
    <row r="111" spans="1:6">
      <c r="B111" s="249"/>
      <c r="C111" s="249"/>
      <c r="D111" s="249"/>
      <c r="E111" s="249"/>
      <c r="F111" s="249"/>
    </row>
    <row r="112" spans="1:6">
      <c r="B112" s="249" t="s">
        <v>488</v>
      </c>
      <c r="C112" s="249"/>
      <c r="D112" s="249"/>
      <c r="E112" s="249"/>
      <c r="F112" s="249"/>
    </row>
    <row r="113" spans="1:6">
      <c r="B113" s="249" t="s">
        <v>10</v>
      </c>
      <c r="C113" s="249"/>
      <c r="D113" s="264">
        <f>F109</f>
        <v>44870.32</v>
      </c>
      <c r="E113" s="249"/>
      <c r="F113" s="249"/>
    </row>
    <row r="114" spans="1:6">
      <c r="B114" s="249" t="s">
        <v>489</v>
      </c>
      <c r="C114" s="249"/>
      <c r="D114" s="249">
        <v>2</v>
      </c>
      <c r="E114" s="249"/>
      <c r="F114" s="249"/>
    </row>
    <row r="115" spans="1:6">
      <c r="B115" s="249" t="s">
        <v>490</v>
      </c>
      <c r="C115" s="249"/>
      <c r="D115" s="486">
        <v>1.4999999999999999E-2</v>
      </c>
      <c r="E115" s="249" t="s">
        <v>491</v>
      </c>
      <c r="F115" s="249"/>
    </row>
    <row r="116" spans="1:6">
      <c r="B116" s="249" t="s">
        <v>492</v>
      </c>
      <c r="C116" s="249"/>
      <c r="D116" s="487">
        <f>D113*D114*D115</f>
        <v>1346.1096</v>
      </c>
      <c r="E116" s="249"/>
      <c r="F116" s="487">
        <f>D116</f>
        <v>1346.1096</v>
      </c>
    </row>
    <row r="117" spans="1:6">
      <c r="E117" s="110"/>
      <c r="F117" s="110"/>
    </row>
    <row r="118" spans="1:6" ht="13.5" thickBot="1">
      <c r="A118" s="477"/>
      <c r="B118" s="477" t="s">
        <v>493</v>
      </c>
      <c r="C118" s="477"/>
      <c r="D118" s="477"/>
      <c r="E118" s="477"/>
      <c r="F118" s="478">
        <f>F109+F116</f>
        <v>46216.429600000003</v>
      </c>
    </row>
    <row r="119" spans="1:6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199"/>
  <sheetViews>
    <sheetView topLeftCell="A157" workbookViewId="0">
      <selection activeCell="D164" sqref="D164"/>
    </sheetView>
  </sheetViews>
  <sheetFormatPr defaultColWidth="9" defaultRowHeight="12.75"/>
  <cols>
    <col min="1" max="1" width="6" style="249" customWidth="1"/>
    <col min="2" max="2" width="10.42578125" style="249" customWidth="1"/>
    <col min="3" max="3" width="39.28515625" style="249" customWidth="1"/>
    <col min="4" max="4" width="18.28515625" style="249" customWidth="1"/>
    <col min="5" max="6" width="9.85546875" style="249"/>
    <col min="7" max="7" width="9" style="249"/>
    <col min="8" max="8" width="9.28515625" style="249" customWidth="1"/>
    <col min="9" max="16384" width="9" style="249"/>
  </cols>
  <sheetData>
    <row r="3" spans="1:9" s="248" customFormat="1" ht="14.25" customHeight="1">
      <c r="A3" s="248" t="s">
        <v>4</v>
      </c>
      <c r="B3" s="250" t="s">
        <v>5</v>
      </c>
      <c r="C3" s="250" t="s">
        <v>6</v>
      </c>
      <c r="D3" s="250" t="s">
        <v>7</v>
      </c>
      <c r="E3" s="251" t="s">
        <v>8</v>
      </c>
      <c r="F3" s="251" t="s">
        <v>9</v>
      </c>
      <c r="G3" s="251" t="s">
        <v>10</v>
      </c>
      <c r="H3" s="251" t="s">
        <v>73</v>
      </c>
      <c r="I3" s="251"/>
    </row>
    <row r="4" spans="1:9" s="95" customFormat="1">
      <c r="A4" s="95">
        <v>2</v>
      </c>
      <c r="B4" s="99">
        <v>43951</v>
      </c>
      <c r="C4" s="103" t="s">
        <v>74</v>
      </c>
      <c r="D4" s="101" t="s">
        <v>75</v>
      </c>
      <c r="E4" s="96">
        <v>20000</v>
      </c>
      <c r="F4" s="252">
        <v>0.01</v>
      </c>
      <c r="G4" s="96">
        <v>200</v>
      </c>
      <c r="H4" s="253" t="s">
        <v>76</v>
      </c>
      <c r="I4" s="96"/>
    </row>
    <row r="5" spans="1:9" s="95" customFormat="1">
      <c r="A5" s="95">
        <v>16</v>
      </c>
      <c r="B5" s="99">
        <v>43951</v>
      </c>
      <c r="C5" s="103" t="s">
        <v>74</v>
      </c>
      <c r="D5" s="101" t="s">
        <v>75</v>
      </c>
      <c r="E5" s="96">
        <v>25000</v>
      </c>
      <c r="F5" s="252">
        <v>0.01</v>
      </c>
      <c r="G5" s="96">
        <v>250</v>
      </c>
      <c r="H5" s="253" t="s">
        <v>76</v>
      </c>
      <c r="I5" s="96"/>
    </row>
    <row r="6" spans="1:9" s="95" customFormat="1">
      <c r="A6" s="95">
        <v>26</v>
      </c>
      <c r="B6" s="99">
        <v>43951</v>
      </c>
      <c r="C6" s="103" t="s">
        <v>74</v>
      </c>
      <c r="D6" s="101" t="s">
        <v>75</v>
      </c>
      <c r="E6" s="96">
        <v>20000</v>
      </c>
      <c r="F6" s="252">
        <v>0.01</v>
      </c>
      <c r="G6" s="96">
        <v>200</v>
      </c>
      <c r="H6" s="253" t="s">
        <v>76</v>
      </c>
      <c r="I6" s="96"/>
    </row>
    <row r="7" spans="1:9" s="95" customFormat="1">
      <c r="A7" s="95">
        <v>21</v>
      </c>
      <c r="B7" s="99">
        <v>43951</v>
      </c>
      <c r="C7" s="103" t="s">
        <v>77</v>
      </c>
      <c r="D7" s="102" t="s">
        <v>78</v>
      </c>
      <c r="E7" s="96">
        <v>25000</v>
      </c>
      <c r="F7" s="252">
        <v>0.01</v>
      </c>
      <c r="G7" s="96">
        <v>250</v>
      </c>
      <c r="H7" s="253" t="s">
        <v>76</v>
      </c>
      <c r="I7" s="96"/>
    </row>
    <row r="8" spans="1:9" s="95" customFormat="1">
      <c r="A8" s="95">
        <v>9</v>
      </c>
      <c r="B8" s="99">
        <v>43951</v>
      </c>
      <c r="C8" s="103" t="s">
        <v>79</v>
      </c>
      <c r="D8" s="100" t="s">
        <v>80</v>
      </c>
      <c r="E8" s="96">
        <f>6000+7400+7400</f>
        <v>20800</v>
      </c>
      <c r="F8" s="252">
        <v>0.01</v>
      </c>
      <c r="G8" s="96">
        <v>207</v>
      </c>
      <c r="H8" s="253" t="s">
        <v>76</v>
      </c>
      <c r="I8" s="96"/>
    </row>
    <row r="9" spans="1:9" s="95" customFormat="1">
      <c r="A9" s="95">
        <v>11</v>
      </c>
      <c r="B9" s="99">
        <v>43951</v>
      </c>
      <c r="C9" s="103" t="s">
        <v>79</v>
      </c>
      <c r="D9" s="100" t="s">
        <v>80</v>
      </c>
      <c r="E9" s="96">
        <f>6150+6162</f>
        <v>12312</v>
      </c>
      <c r="F9" s="252">
        <v>0.01</v>
      </c>
      <c r="G9" s="96">
        <v>123</v>
      </c>
      <c r="H9" s="253" t="s">
        <v>76</v>
      </c>
      <c r="I9" s="96"/>
    </row>
    <row r="10" spans="1:9" s="95" customFormat="1">
      <c r="A10" s="95">
        <v>17</v>
      </c>
      <c r="B10" s="99">
        <v>43951</v>
      </c>
      <c r="C10" s="103" t="s">
        <v>79</v>
      </c>
      <c r="D10" s="100" t="s">
        <v>80</v>
      </c>
      <c r="E10" s="96">
        <v>36656</v>
      </c>
      <c r="F10" s="252">
        <v>0.01</v>
      </c>
      <c r="G10" s="96">
        <v>367</v>
      </c>
      <c r="H10" s="253" t="s">
        <v>76</v>
      </c>
      <c r="I10" s="96"/>
    </row>
    <row r="11" spans="1:9" s="95" customFormat="1">
      <c r="A11" s="95">
        <v>18</v>
      </c>
      <c r="B11" s="99">
        <v>43951</v>
      </c>
      <c r="C11" s="103" t="s">
        <v>79</v>
      </c>
      <c r="D11" s="100" t="s">
        <v>80</v>
      </c>
      <c r="E11" s="96">
        <v>5375</v>
      </c>
      <c r="F11" s="252">
        <v>0.01</v>
      </c>
      <c r="G11" s="96">
        <v>54</v>
      </c>
      <c r="H11" s="253" t="s">
        <v>76</v>
      </c>
      <c r="I11" s="96"/>
    </row>
    <row r="12" spans="1:9" s="95" customFormat="1">
      <c r="A12" s="95">
        <v>22</v>
      </c>
      <c r="B12" s="99">
        <v>43951</v>
      </c>
      <c r="C12" s="103" t="s">
        <v>79</v>
      </c>
      <c r="D12" s="100" t="s">
        <v>80</v>
      </c>
      <c r="E12" s="96">
        <v>16725</v>
      </c>
      <c r="F12" s="252">
        <v>0.01</v>
      </c>
      <c r="G12" s="96">
        <v>167</v>
      </c>
      <c r="H12" s="253" t="s">
        <v>76</v>
      </c>
      <c r="I12" s="96"/>
    </row>
    <row r="13" spans="1:9" s="95" customFormat="1">
      <c r="A13" s="95">
        <v>23</v>
      </c>
      <c r="B13" s="99">
        <v>43951</v>
      </c>
      <c r="C13" s="103" t="s">
        <v>79</v>
      </c>
      <c r="D13" s="100" t="s">
        <v>80</v>
      </c>
      <c r="E13" s="96">
        <v>6652</v>
      </c>
      <c r="F13" s="252">
        <v>0.01</v>
      </c>
      <c r="G13" s="96">
        <v>67</v>
      </c>
      <c r="H13" s="253" t="s">
        <v>76</v>
      </c>
      <c r="I13" s="96"/>
    </row>
    <row r="14" spans="1:9" s="95" customFormat="1">
      <c r="A14" s="95">
        <v>4</v>
      </c>
      <c r="B14" s="99">
        <v>43951</v>
      </c>
      <c r="C14" s="103" t="s">
        <v>81</v>
      </c>
      <c r="D14" s="101" t="s">
        <v>82</v>
      </c>
      <c r="E14" s="96">
        <v>3000</v>
      </c>
      <c r="F14" s="252">
        <v>0.01</v>
      </c>
      <c r="G14" s="96">
        <v>30</v>
      </c>
      <c r="H14" s="253" t="s">
        <v>76</v>
      </c>
      <c r="I14" s="96"/>
    </row>
    <row r="15" spans="1:9" s="95" customFormat="1">
      <c r="A15" s="95">
        <v>14</v>
      </c>
      <c r="B15" s="99">
        <v>43951</v>
      </c>
      <c r="C15" s="103" t="s">
        <v>81</v>
      </c>
      <c r="D15" s="101" t="s">
        <v>82</v>
      </c>
      <c r="E15" s="96">
        <v>20000</v>
      </c>
      <c r="F15" s="252">
        <v>0.01</v>
      </c>
      <c r="G15" s="96">
        <v>200</v>
      </c>
      <c r="H15" s="253" t="s">
        <v>76</v>
      </c>
      <c r="I15" s="96"/>
    </row>
    <row r="16" spans="1:9" s="95" customFormat="1">
      <c r="A16" s="95">
        <v>24</v>
      </c>
      <c r="B16" s="99">
        <v>43951</v>
      </c>
      <c r="C16" s="103" t="s">
        <v>81</v>
      </c>
      <c r="D16" s="101" t="s">
        <v>82</v>
      </c>
      <c r="E16" s="96">
        <v>13520</v>
      </c>
      <c r="F16" s="252">
        <v>0.01</v>
      </c>
      <c r="G16" s="96">
        <v>135</v>
      </c>
      <c r="H16" s="253" t="s">
        <v>76</v>
      </c>
      <c r="I16" s="96"/>
    </row>
    <row r="17" spans="1:9" s="95" customFormat="1">
      <c r="A17" s="95">
        <v>29</v>
      </c>
      <c r="B17" s="99">
        <v>43951</v>
      </c>
      <c r="C17" s="103" t="s">
        <v>27</v>
      </c>
      <c r="D17" s="100" t="s">
        <v>83</v>
      </c>
      <c r="E17" s="96">
        <v>100000</v>
      </c>
      <c r="F17" s="252">
        <v>0.02</v>
      </c>
      <c r="G17" s="96">
        <v>2000</v>
      </c>
      <c r="H17" s="253" t="s">
        <v>76</v>
      </c>
      <c r="I17" s="96"/>
    </row>
    <row r="18" spans="1:9" s="95" customFormat="1">
      <c r="A18" s="95">
        <v>30</v>
      </c>
      <c r="B18" s="99">
        <v>43951</v>
      </c>
      <c r="C18" s="103" t="s">
        <v>27</v>
      </c>
      <c r="D18" s="100" t="s">
        <v>83</v>
      </c>
      <c r="E18" s="96">
        <v>125000</v>
      </c>
      <c r="F18" s="252">
        <v>0.02</v>
      </c>
      <c r="G18" s="96">
        <v>2500</v>
      </c>
      <c r="H18" s="253" t="s">
        <v>76</v>
      </c>
      <c r="I18" s="96"/>
    </row>
    <row r="19" spans="1:9" s="95" customFormat="1">
      <c r="A19" s="95">
        <v>31</v>
      </c>
      <c r="B19" s="99">
        <v>43951</v>
      </c>
      <c r="C19" s="103" t="s">
        <v>27</v>
      </c>
      <c r="D19" s="100" t="s">
        <v>83</v>
      </c>
      <c r="E19" s="96">
        <v>150000</v>
      </c>
      <c r="F19" s="252">
        <v>0.02</v>
      </c>
      <c r="G19" s="96">
        <v>3000</v>
      </c>
      <c r="H19" s="253" t="s">
        <v>76</v>
      </c>
      <c r="I19" s="96"/>
    </row>
    <row r="20" spans="1:9" s="95" customFormat="1">
      <c r="A20" s="95">
        <v>32</v>
      </c>
      <c r="B20" s="99">
        <v>43951</v>
      </c>
      <c r="C20" s="103" t="s">
        <v>27</v>
      </c>
      <c r="D20" s="100" t="s">
        <v>83</v>
      </c>
      <c r="E20" s="96">
        <v>150000</v>
      </c>
      <c r="F20" s="252">
        <v>0.02</v>
      </c>
      <c r="G20" s="96">
        <v>3000</v>
      </c>
      <c r="H20" s="253" t="s">
        <v>76</v>
      </c>
      <c r="I20" s="96"/>
    </row>
    <row r="21" spans="1:9" s="95" customFormat="1">
      <c r="A21" s="95">
        <v>15</v>
      </c>
      <c r="B21" s="99">
        <v>43951</v>
      </c>
      <c r="C21" s="103" t="s">
        <v>84</v>
      </c>
      <c r="D21" s="103" t="s">
        <v>85</v>
      </c>
      <c r="E21" s="96">
        <v>13500</v>
      </c>
      <c r="F21" s="252">
        <v>0.01</v>
      </c>
      <c r="G21" s="96">
        <v>135</v>
      </c>
      <c r="H21" s="253" t="s">
        <v>76</v>
      </c>
      <c r="I21" s="96"/>
    </row>
    <row r="22" spans="1:9" s="95" customFormat="1">
      <c r="A22" s="95">
        <v>5</v>
      </c>
      <c r="B22" s="99">
        <v>43951</v>
      </c>
      <c r="C22" s="103" t="s">
        <v>15</v>
      </c>
      <c r="D22" s="100" t="s">
        <v>86</v>
      </c>
      <c r="E22" s="96">
        <v>9030</v>
      </c>
      <c r="F22" s="252">
        <v>0.01</v>
      </c>
      <c r="G22" s="96">
        <v>90</v>
      </c>
      <c r="H22" s="253" t="s">
        <v>76</v>
      </c>
      <c r="I22" s="96"/>
    </row>
    <row r="23" spans="1:9" s="95" customFormat="1">
      <c r="A23" s="95">
        <v>1</v>
      </c>
      <c r="B23" s="99">
        <v>43951</v>
      </c>
      <c r="C23" s="103" t="s">
        <v>11</v>
      </c>
      <c r="D23" s="252" t="s">
        <v>87</v>
      </c>
      <c r="E23" s="96">
        <v>20000</v>
      </c>
      <c r="F23" s="252">
        <v>0.01</v>
      </c>
      <c r="G23" s="96">
        <v>200</v>
      </c>
      <c r="H23" s="253" t="s">
        <v>76</v>
      </c>
      <c r="I23" s="96"/>
    </row>
    <row r="24" spans="1:9" s="95" customFormat="1">
      <c r="A24" s="95">
        <v>28</v>
      </c>
      <c r="B24" s="99">
        <v>43951</v>
      </c>
      <c r="C24" s="103" t="s">
        <v>11</v>
      </c>
      <c r="D24" s="252" t="s">
        <v>87</v>
      </c>
      <c r="E24" s="96">
        <v>10000</v>
      </c>
      <c r="F24" s="252">
        <v>0.01</v>
      </c>
      <c r="G24" s="96">
        <v>100</v>
      </c>
      <c r="H24" s="253" t="s">
        <v>76</v>
      </c>
      <c r="I24" s="96"/>
    </row>
    <row r="25" spans="1:9" s="95" customFormat="1">
      <c r="A25" s="95">
        <v>7</v>
      </c>
      <c r="B25" s="99">
        <v>43951</v>
      </c>
      <c r="C25" s="103" t="s">
        <v>88</v>
      </c>
      <c r="D25" s="101" t="s">
        <v>89</v>
      </c>
      <c r="E25" s="96">
        <v>29600</v>
      </c>
      <c r="F25" s="252">
        <v>0.01</v>
      </c>
      <c r="G25" s="96">
        <v>296</v>
      </c>
      <c r="H25" s="253" t="s">
        <v>76</v>
      </c>
      <c r="I25" s="96"/>
    </row>
    <row r="26" spans="1:9" s="95" customFormat="1">
      <c r="A26" s="95">
        <v>10</v>
      </c>
      <c r="B26" s="99">
        <v>43951</v>
      </c>
      <c r="C26" s="103" t="s">
        <v>20</v>
      </c>
      <c r="D26" s="101" t="s">
        <v>90</v>
      </c>
      <c r="E26" s="96">
        <v>10000</v>
      </c>
      <c r="F26" s="252">
        <v>0.01</v>
      </c>
      <c r="G26" s="96">
        <v>100</v>
      </c>
      <c r="H26" s="253" t="s">
        <v>76</v>
      </c>
      <c r="I26" s="96"/>
    </row>
    <row r="27" spans="1:9" s="95" customFormat="1">
      <c r="A27" s="95">
        <v>6</v>
      </c>
      <c r="B27" s="99">
        <v>43951</v>
      </c>
      <c r="C27" s="103" t="s">
        <v>16</v>
      </c>
      <c r="D27" s="100" t="s">
        <v>91</v>
      </c>
      <c r="E27" s="96">
        <v>1383</v>
      </c>
      <c r="F27" s="252">
        <v>0.01</v>
      </c>
      <c r="G27" s="96">
        <v>14</v>
      </c>
      <c r="H27" s="253" t="s">
        <v>76</v>
      </c>
      <c r="I27" s="96"/>
    </row>
    <row r="28" spans="1:9" s="95" customFormat="1">
      <c r="A28" s="95">
        <v>12</v>
      </c>
      <c r="B28" s="99">
        <v>43951</v>
      </c>
      <c r="C28" s="103" t="s">
        <v>88</v>
      </c>
      <c r="D28" s="101" t="s">
        <v>89</v>
      </c>
      <c r="E28" s="96">
        <v>3400</v>
      </c>
      <c r="F28" s="252">
        <v>0.01</v>
      </c>
      <c r="G28" s="96">
        <v>34</v>
      </c>
      <c r="H28" s="253" t="s">
        <v>76</v>
      </c>
      <c r="I28" s="96"/>
    </row>
    <row r="29" spans="1:9" s="95" customFormat="1">
      <c r="A29" s="95">
        <v>19</v>
      </c>
      <c r="B29" s="99">
        <v>43951</v>
      </c>
      <c r="C29" s="103" t="s">
        <v>88</v>
      </c>
      <c r="D29" s="101" t="s">
        <v>89</v>
      </c>
      <c r="E29" s="96">
        <v>3400</v>
      </c>
      <c r="F29" s="252">
        <v>0.01</v>
      </c>
      <c r="G29" s="96">
        <v>34</v>
      </c>
      <c r="H29" s="253" t="s">
        <v>76</v>
      </c>
      <c r="I29" s="96"/>
    </row>
    <row r="30" spans="1:9" s="95" customFormat="1">
      <c r="A30" s="95">
        <v>33</v>
      </c>
      <c r="B30" s="99">
        <v>43951</v>
      </c>
      <c r="C30" s="103" t="s">
        <v>29</v>
      </c>
      <c r="D30" s="101" t="s">
        <v>92</v>
      </c>
      <c r="E30" s="96">
        <v>14338</v>
      </c>
      <c r="F30" s="252">
        <v>0.02</v>
      </c>
      <c r="G30" s="96">
        <f>E30*F30</f>
        <v>286.76</v>
      </c>
      <c r="H30" s="253" t="s">
        <v>76</v>
      </c>
      <c r="I30" s="96"/>
    </row>
    <row r="31" spans="1:9" s="95" customFormat="1">
      <c r="A31" s="95">
        <v>8</v>
      </c>
      <c r="B31" s="99">
        <v>43951</v>
      </c>
      <c r="C31" s="103" t="s">
        <v>93</v>
      </c>
      <c r="D31" s="101" t="s">
        <v>94</v>
      </c>
      <c r="E31" s="96">
        <v>3500</v>
      </c>
      <c r="F31" s="252">
        <v>0.01</v>
      </c>
      <c r="G31" s="96">
        <v>35</v>
      </c>
      <c r="H31" s="253" t="s">
        <v>76</v>
      </c>
      <c r="I31" s="96"/>
    </row>
    <row r="32" spans="1:9" s="95" customFormat="1">
      <c r="A32" s="95">
        <v>13</v>
      </c>
      <c r="B32" s="99">
        <v>43951</v>
      </c>
      <c r="C32" s="103" t="s">
        <v>93</v>
      </c>
      <c r="D32" s="101" t="s">
        <v>94</v>
      </c>
      <c r="E32" s="96">
        <v>3500</v>
      </c>
      <c r="F32" s="252">
        <v>0.01</v>
      </c>
      <c r="G32" s="96">
        <v>35</v>
      </c>
      <c r="H32" s="253" t="s">
        <v>76</v>
      </c>
      <c r="I32" s="96"/>
    </row>
    <row r="33" spans="1:9" s="95" customFormat="1">
      <c r="A33" s="95">
        <v>20</v>
      </c>
      <c r="B33" s="99">
        <v>43951</v>
      </c>
      <c r="C33" s="103" t="s">
        <v>93</v>
      </c>
      <c r="D33" s="101" t="s">
        <v>94</v>
      </c>
      <c r="E33" s="96">
        <v>2750</v>
      </c>
      <c r="F33" s="252">
        <v>0.01</v>
      </c>
      <c r="G33" s="96">
        <v>27</v>
      </c>
      <c r="H33" s="253" t="s">
        <v>76</v>
      </c>
      <c r="I33" s="96"/>
    </row>
    <row r="34" spans="1:9" s="95" customFormat="1">
      <c r="A34" s="95">
        <v>25</v>
      </c>
      <c r="B34" s="99">
        <v>43951</v>
      </c>
      <c r="C34" s="103" t="s">
        <v>93</v>
      </c>
      <c r="D34" s="101" t="s">
        <v>94</v>
      </c>
      <c r="E34" s="96">
        <v>3350</v>
      </c>
      <c r="F34" s="252">
        <v>0.01</v>
      </c>
      <c r="G34" s="96">
        <v>33</v>
      </c>
      <c r="H34" s="253" t="s">
        <v>76</v>
      </c>
      <c r="I34" s="96"/>
    </row>
    <row r="35" spans="1:9" s="95" customFormat="1">
      <c r="A35" s="95">
        <v>3</v>
      </c>
      <c r="B35" s="99">
        <v>43951</v>
      </c>
      <c r="C35" s="254" t="s">
        <v>95</v>
      </c>
      <c r="D35" s="98" t="s">
        <v>96</v>
      </c>
      <c r="E35" s="96">
        <v>10000</v>
      </c>
      <c r="F35" s="252">
        <v>0.01</v>
      </c>
      <c r="G35" s="96">
        <v>100</v>
      </c>
      <c r="H35" s="253" t="s">
        <v>76</v>
      </c>
      <c r="I35" s="96"/>
    </row>
    <row r="36" spans="1:9" s="95" customFormat="1">
      <c r="A36" s="95">
        <v>27</v>
      </c>
      <c r="B36" s="99">
        <v>43951</v>
      </c>
      <c r="C36" s="254" t="s">
        <v>95</v>
      </c>
      <c r="D36" s="98" t="s">
        <v>96</v>
      </c>
      <c r="E36" s="96">
        <v>20000</v>
      </c>
      <c r="F36" s="252">
        <v>0.01</v>
      </c>
      <c r="G36" s="96">
        <v>200</v>
      </c>
      <c r="H36" s="253" t="s">
        <v>76</v>
      </c>
      <c r="I36" s="96"/>
    </row>
    <row r="37" spans="1:9" s="95" customFormat="1">
      <c r="A37" s="95">
        <v>6</v>
      </c>
      <c r="B37" s="99">
        <v>43982</v>
      </c>
      <c r="C37" s="103" t="s">
        <v>74</v>
      </c>
      <c r="D37" s="101" t="s">
        <v>75</v>
      </c>
      <c r="E37" s="96">
        <v>20000</v>
      </c>
      <c r="F37" s="179">
        <v>7.4999999999999997E-3</v>
      </c>
      <c r="G37" s="96">
        <v>150</v>
      </c>
      <c r="H37" s="253" t="s">
        <v>76</v>
      </c>
      <c r="I37" s="96"/>
    </row>
    <row r="38" spans="1:9" s="95" customFormat="1">
      <c r="A38" s="95">
        <v>13</v>
      </c>
      <c r="B38" s="99">
        <v>43982</v>
      </c>
      <c r="C38" s="103" t="s">
        <v>74</v>
      </c>
      <c r="D38" s="101" t="s">
        <v>75</v>
      </c>
      <c r="E38" s="96">
        <v>5125</v>
      </c>
      <c r="F38" s="179">
        <v>7.4999999999999997E-3</v>
      </c>
      <c r="G38" s="96">
        <v>38</v>
      </c>
      <c r="H38" s="253" t="s">
        <v>76</v>
      </c>
      <c r="I38" s="96"/>
    </row>
    <row r="39" spans="1:9" s="95" customFormat="1">
      <c r="A39" s="95">
        <v>21</v>
      </c>
      <c r="B39" s="99">
        <v>43982</v>
      </c>
      <c r="C39" s="103" t="s">
        <v>74</v>
      </c>
      <c r="D39" s="101" t="s">
        <v>75</v>
      </c>
      <c r="E39" s="96">
        <v>20000</v>
      </c>
      <c r="F39" s="179">
        <v>7.4999999999999997E-3</v>
      </c>
      <c r="G39" s="96">
        <v>150</v>
      </c>
      <c r="H39" s="253" t="s">
        <v>76</v>
      </c>
      <c r="I39" s="96"/>
    </row>
    <row r="40" spans="1:9" s="95" customFormat="1">
      <c r="A40" s="95">
        <v>38</v>
      </c>
      <c r="B40" s="99">
        <v>43982</v>
      </c>
      <c r="C40" s="103" t="s">
        <v>74</v>
      </c>
      <c r="D40" s="101" t="s">
        <v>75</v>
      </c>
      <c r="E40" s="96">
        <v>20000</v>
      </c>
      <c r="F40" s="255">
        <v>0.01</v>
      </c>
      <c r="G40" s="96">
        <v>200</v>
      </c>
      <c r="H40" s="253" t="s">
        <v>76</v>
      </c>
      <c r="I40" s="96"/>
    </row>
    <row r="41" spans="1:9" s="95" customFormat="1">
      <c r="A41" s="95">
        <v>23</v>
      </c>
      <c r="B41" s="99">
        <v>43982</v>
      </c>
      <c r="C41" s="103" t="s">
        <v>77</v>
      </c>
      <c r="D41" s="102" t="s">
        <v>78</v>
      </c>
      <c r="E41" s="96">
        <v>50000</v>
      </c>
      <c r="F41" s="179">
        <v>7.4999999999999997E-3</v>
      </c>
      <c r="G41" s="96">
        <v>375</v>
      </c>
      <c r="H41" s="253" t="s">
        <v>76</v>
      </c>
      <c r="I41" s="96"/>
    </row>
    <row r="42" spans="1:9" s="95" customFormat="1">
      <c r="A42" s="95">
        <v>41</v>
      </c>
      <c r="B42" s="99">
        <v>43982</v>
      </c>
      <c r="C42" s="103" t="s">
        <v>77</v>
      </c>
      <c r="D42" s="102" t="s">
        <v>78</v>
      </c>
      <c r="E42" s="96">
        <v>9872.6</v>
      </c>
      <c r="F42" s="255">
        <v>0.01</v>
      </c>
      <c r="G42" s="96">
        <v>99</v>
      </c>
      <c r="H42" s="253" t="s">
        <v>76</v>
      </c>
      <c r="I42" s="96"/>
    </row>
    <row r="43" spans="1:9" s="95" customFormat="1">
      <c r="A43" s="95">
        <v>1</v>
      </c>
      <c r="B43" s="99">
        <v>43982</v>
      </c>
      <c r="C43" s="103" t="s">
        <v>79</v>
      </c>
      <c r="D43" s="100" t="s">
        <v>80</v>
      </c>
      <c r="E43" s="96">
        <v>5850</v>
      </c>
      <c r="F43" s="179">
        <v>7.4999999999999997E-3</v>
      </c>
      <c r="G43" s="96">
        <v>44</v>
      </c>
      <c r="H43" s="253" t="s">
        <v>76</v>
      </c>
      <c r="I43" s="96"/>
    </row>
    <row r="44" spans="1:9" s="95" customFormat="1">
      <c r="A44" s="95">
        <v>2</v>
      </c>
      <c r="B44" s="99">
        <v>43982</v>
      </c>
      <c r="C44" s="103" t="s">
        <v>79</v>
      </c>
      <c r="D44" s="100" t="s">
        <v>80</v>
      </c>
      <c r="E44" s="96">
        <v>5100</v>
      </c>
      <c r="F44" s="179">
        <v>7.4999999999999997E-3</v>
      </c>
      <c r="G44" s="96">
        <v>38</v>
      </c>
      <c r="H44" s="253" t="s">
        <v>76</v>
      </c>
      <c r="I44" s="96"/>
    </row>
    <row r="45" spans="1:9" s="95" customFormat="1">
      <c r="A45" s="95">
        <v>5</v>
      </c>
      <c r="B45" s="99">
        <v>43982</v>
      </c>
      <c r="C45" s="103" t="s">
        <v>79</v>
      </c>
      <c r="D45" s="100" t="s">
        <v>80</v>
      </c>
      <c r="E45" s="96">
        <v>28125</v>
      </c>
      <c r="F45" s="179">
        <v>7.4999999999999997E-3</v>
      </c>
      <c r="G45" s="96">
        <v>211</v>
      </c>
      <c r="H45" s="253" t="s">
        <v>76</v>
      </c>
      <c r="I45" s="96"/>
    </row>
    <row r="46" spans="1:9" s="95" customFormat="1">
      <c r="A46" s="95">
        <v>11</v>
      </c>
      <c r="B46" s="99">
        <v>43982</v>
      </c>
      <c r="C46" s="103" t="s">
        <v>79</v>
      </c>
      <c r="D46" s="100" t="s">
        <v>80</v>
      </c>
      <c r="E46" s="96">
        <v>5100</v>
      </c>
      <c r="F46" s="179">
        <v>7.4999999999999997E-3</v>
      </c>
      <c r="G46" s="96">
        <v>38</v>
      </c>
      <c r="H46" s="253" t="s">
        <v>76</v>
      </c>
      <c r="I46" s="96"/>
    </row>
    <row r="47" spans="1:9" s="95" customFormat="1">
      <c r="A47" s="95">
        <v>12</v>
      </c>
      <c r="B47" s="99">
        <v>43982</v>
      </c>
      <c r="C47" s="103" t="s">
        <v>79</v>
      </c>
      <c r="D47" s="100" t="s">
        <v>80</v>
      </c>
      <c r="E47" s="96">
        <v>5850</v>
      </c>
      <c r="F47" s="179">
        <v>7.4999999999999997E-3</v>
      </c>
      <c r="G47" s="96">
        <v>44</v>
      </c>
      <c r="H47" s="253" t="s">
        <v>76</v>
      </c>
      <c r="I47" s="96"/>
    </row>
    <row r="48" spans="1:9" s="95" customFormat="1">
      <c r="A48" s="95">
        <v>17</v>
      </c>
      <c r="B48" s="99">
        <v>43982</v>
      </c>
      <c r="C48" s="103" t="s">
        <v>79</v>
      </c>
      <c r="D48" s="100" t="s">
        <v>80</v>
      </c>
      <c r="E48" s="96">
        <v>20000</v>
      </c>
      <c r="F48" s="179">
        <v>7.4999999999999997E-3</v>
      </c>
      <c r="G48" s="96">
        <v>150</v>
      </c>
      <c r="H48" s="253" t="s">
        <v>76</v>
      </c>
      <c r="I48" s="96"/>
    </row>
    <row r="49" spans="1:9" s="95" customFormat="1">
      <c r="A49" s="95">
        <v>25</v>
      </c>
      <c r="B49" s="99">
        <v>43982</v>
      </c>
      <c r="C49" s="103" t="s">
        <v>79</v>
      </c>
      <c r="D49" s="100" t="s">
        <v>80</v>
      </c>
      <c r="E49" s="96">
        <v>30000</v>
      </c>
      <c r="F49" s="179">
        <v>7.4999999999999997E-3</v>
      </c>
      <c r="G49" s="96">
        <v>225</v>
      </c>
      <c r="H49" s="253" t="s">
        <v>76</v>
      </c>
      <c r="I49" s="96"/>
    </row>
    <row r="50" spans="1:9" s="95" customFormat="1">
      <c r="A50" s="95">
        <v>27</v>
      </c>
      <c r="B50" s="99">
        <v>43982</v>
      </c>
      <c r="C50" s="103" t="s">
        <v>79</v>
      </c>
      <c r="D50" s="100" t="s">
        <v>80</v>
      </c>
      <c r="E50" s="96">
        <v>4025</v>
      </c>
      <c r="F50" s="255">
        <v>0.01</v>
      </c>
      <c r="G50" s="96">
        <v>40</v>
      </c>
      <c r="H50" s="253" t="s">
        <v>76</v>
      </c>
      <c r="I50" s="96"/>
    </row>
    <row r="51" spans="1:9" s="95" customFormat="1">
      <c r="A51" s="95">
        <v>28</v>
      </c>
      <c r="B51" s="99">
        <v>43982</v>
      </c>
      <c r="C51" s="103" t="s">
        <v>79</v>
      </c>
      <c r="D51" s="100" t="s">
        <v>80</v>
      </c>
      <c r="E51" s="96">
        <v>3150</v>
      </c>
      <c r="F51" s="255">
        <v>0.01</v>
      </c>
      <c r="G51" s="96">
        <v>32</v>
      </c>
      <c r="H51" s="253" t="s">
        <v>76</v>
      </c>
      <c r="I51" s="96"/>
    </row>
    <row r="52" spans="1:9" s="95" customFormat="1">
      <c r="A52" s="95">
        <v>30</v>
      </c>
      <c r="B52" s="99">
        <v>43982</v>
      </c>
      <c r="C52" s="103" t="s">
        <v>79</v>
      </c>
      <c r="D52" s="100" t="s">
        <v>80</v>
      </c>
      <c r="E52" s="96">
        <v>14350</v>
      </c>
      <c r="F52" s="255">
        <v>0.01</v>
      </c>
      <c r="G52" s="96">
        <v>144</v>
      </c>
      <c r="H52" s="253" t="s">
        <v>76</v>
      </c>
      <c r="I52" s="96"/>
    </row>
    <row r="53" spans="1:9" s="95" customFormat="1">
      <c r="A53" s="95">
        <v>33</v>
      </c>
      <c r="B53" s="99">
        <v>43982</v>
      </c>
      <c r="C53" s="103" t="s">
        <v>79</v>
      </c>
      <c r="D53" s="100" t="s">
        <v>80</v>
      </c>
      <c r="E53" s="96">
        <v>6150</v>
      </c>
      <c r="F53" s="255">
        <v>0.01</v>
      </c>
      <c r="G53" s="96">
        <v>62</v>
      </c>
      <c r="H53" s="253" t="s">
        <v>76</v>
      </c>
      <c r="I53" s="96"/>
    </row>
    <row r="54" spans="1:9" s="95" customFormat="1">
      <c r="A54" s="95">
        <v>34</v>
      </c>
      <c r="B54" s="99">
        <v>43982</v>
      </c>
      <c r="C54" s="103" t="s">
        <v>79</v>
      </c>
      <c r="D54" s="100" t="s">
        <v>80</v>
      </c>
      <c r="E54" s="96">
        <v>6900</v>
      </c>
      <c r="F54" s="255">
        <v>0.01</v>
      </c>
      <c r="G54" s="96">
        <v>69</v>
      </c>
      <c r="H54" s="253" t="s">
        <v>76</v>
      </c>
      <c r="I54" s="96"/>
    </row>
    <row r="55" spans="1:9" s="95" customFormat="1">
      <c r="A55" s="95">
        <v>37</v>
      </c>
      <c r="B55" s="99">
        <v>43982</v>
      </c>
      <c r="C55" s="103" t="s">
        <v>79</v>
      </c>
      <c r="D55" s="100" t="s">
        <v>80</v>
      </c>
      <c r="E55" s="96">
        <v>15500</v>
      </c>
      <c r="F55" s="255">
        <v>0.01</v>
      </c>
      <c r="G55" s="96">
        <v>155</v>
      </c>
      <c r="H55" s="253" t="s">
        <v>76</v>
      </c>
      <c r="I55" s="96"/>
    </row>
    <row r="56" spans="1:9" s="95" customFormat="1">
      <c r="A56" s="95">
        <v>3</v>
      </c>
      <c r="B56" s="99">
        <v>43982</v>
      </c>
      <c r="C56" s="103" t="s">
        <v>81</v>
      </c>
      <c r="D56" s="101" t="s">
        <v>82</v>
      </c>
      <c r="E56" s="96">
        <v>2850</v>
      </c>
      <c r="F56" s="179">
        <v>7.4999999999999997E-3</v>
      </c>
      <c r="G56" s="96">
        <v>21</v>
      </c>
      <c r="H56" s="253" t="s">
        <v>76</v>
      </c>
      <c r="I56" s="96"/>
    </row>
    <row r="57" spans="1:9" s="95" customFormat="1">
      <c r="A57" s="95">
        <v>9</v>
      </c>
      <c r="B57" s="99">
        <v>43982</v>
      </c>
      <c r="C57" s="103" t="s">
        <v>81</v>
      </c>
      <c r="D57" s="101" t="s">
        <v>82</v>
      </c>
      <c r="E57" s="96">
        <v>20000</v>
      </c>
      <c r="F57" s="179">
        <v>7.4999999999999997E-3</v>
      </c>
      <c r="G57" s="96">
        <v>150</v>
      </c>
      <c r="H57" s="253" t="s">
        <v>76</v>
      </c>
      <c r="I57" s="96"/>
    </row>
    <row r="58" spans="1:9" s="95" customFormat="1">
      <c r="A58" s="95">
        <v>15</v>
      </c>
      <c r="B58" s="99">
        <v>43982</v>
      </c>
      <c r="C58" s="103" t="s">
        <v>81</v>
      </c>
      <c r="D58" s="101" t="s">
        <v>82</v>
      </c>
      <c r="E58" s="96">
        <v>4750</v>
      </c>
      <c r="F58" s="179">
        <v>7.4999999999999997E-3</v>
      </c>
      <c r="G58" s="96">
        <v>35</v>
      </c>
      <c r="H58" s="253" t="s">
        <v>76</v>
      </c>
      <c r="I58" s="96"/>
    </row>
    <row r="59" spans="1:9" s="95" customFormat="1">
      <c r="A59" s="95">
        <v>20</v>
      </c>
      <c r="B59" s="99">
        <v>43982</v>
      </c>
      <c r="C59" s="103" t="s">
        <v>81</v>
      </c>
      <c r="D59" s="101" t="s">
        <v>82</v>
      </c>
      <c r="E59" s="96">
        <v>30000</v>
      </c>
      <c r="F59" s="179">
        <v>7.4999999999999997E-3</v>
      </c>
      <c r="G59" s="96">
        <v>225</v>
      </c>
      <c r="H59" s="253" t="s">
        <v>76</v>
      </c>
      <c r="I59" s="96"/>
    </row>
    <row r="60" spans="1:9" s="95" customFormat="1">
      <c r="A60" s="95">
        <v>24</v>
      </c>
      <c r="B60" s="99">
        <v>43982</v>
      </c>
      <c r="C60" s="103" t="s">
        <v>81</v>
      </c>
      <c r="D60" s="101" t="s">
        <v>82</v>
      </c>
      <c r="E60" s="96">
        <v>30000</v>
      </c>
      <c r="F60" s="179">
        <v>7.4999999999999997E-3</v>
      </c>
      <c r="G60" s="96">
        <v>225</v>
      </c>
      <c r="H60" s="253" t="s">
        <v>76</v>
      </c>
      <c r="I60" s="96"/>
    </row>
    <row r="61" spans="1:9" s="95" customFormat="1">
      <c r="A61" s="95">
        <v>29</v>
      </c>
      <c r="B61" s="99">
        <v>43982</v>
      </c>
      <c r="C61" s="103" t="s">
        <v>81</v>
      </c>
      <c r="D61" s="101" t="s">
        <v>82</v>
      </c>
      <c r="E61" s="96">
        <v>1385</v>
      </c>
      <c r="F61" s="255">
        <v>0.01</v>
      </c>
      <c r="G61" s="96">
        <v>14</v>
      </c>
      <c r="H61" s="253" t="s">
        <v>76</v>
      </c>
      <c r="I61" s="96"/>
    </row>
    <row r="62" spans="1:9" s="95" customFormat="1">
      <c r="A62" s="95">
        <v>35</v>
      </c>
      <c r="B62" s="99">
        <v>43982</v>
      </c>
      <c r="C62" s="103" t="s">
        <v>81</v>
      </c>
      <c r="D62" s="101" t="s">
        <v>82</v>
      </c>
      <c r="E62" s="96">
        <v>3300</v>
      </c>
      <c r="F62" s="255">
        <v>0.01</v>
      </c>
      <c r="G62" s="96">
        <v>33</v>
      </c>
      <c r="H62" s="253" t="s">
        <v>76</v>
      </c>
      <c r="I62" s="96"/>
    </row>
    <row r="63" spans="1:9" s="95" customFormat="1">
      <c r="A63" s="95">
        <v>39</v>
      </c>
      <c r="B63" s="99">
        <v>43982</v>
      </c>
      <c r="C63" s="103" t="s">
        <v>81</v>
      </c>
      <c r="D63" s="101" t="s">
        <v>82</v>
      </c>
      <c r="E63" s="96">
        <v>20000</v>
      </c>
      <c r="F63" s="255">
        <v>0.01</v>
      </c>
      <c r="G63" s="96">
        <v>200</v>
      </c>
      <c r="H63" s="253" t="s">
        <v>76</v>
      </c>
      <c r="I63" s="96"/>
    </row>
    <row r="64" spans="1:9" s="95" customFormat="1">
      <c r="A64" s="95">
        <v>40</v>
      </c>
      <c r="B64" s="99">
        <v>43982</v>
      </c>
      <c r="C64" s="254" t="s">
        <v>97</v>
      </c>
      <c r="D64" s="98" t="s">
        <v>98</v>
      </c>
      <c r="E64" s="96">
        <v>5850</v>
      </c>
      <c r="F64" s="255">
        <v>0.01</v>
      </c>
      <c r="G64" s="96">
        <v>59</v>
      </c>
      <c r="H64" s="253" t="s">
        <v>76</v>
      </c>
      <c r="I64" s="96"/>
    </row>
    <row r="65" spans="1:10" s="95" customFormat="1">
      <c r="A65" s="95">
        <v>42</v>
      </c>
      <c r="B65" s="99">
        <v>43982</v>
      </c>
      <c r="C65" s="103" t="s">
        <v>27</v>
      </c>
      <c r="D65" s="100" t="s">
        <v>83</v>
      </c>
      <c r="E65" s="96">
        <v>500000</v>
      </c>
      <c r="F65" s="179">
        <v>1.4999999999999999E-2</v>
      </c>
      <c r="G65" s="96">
        <v>7500</v>
      </c>
      <c r="H65" s="253" t="s">
        <v>76</v>
      </c>
      <c r="I65" s="96"/>
    </row>
    <row r="66" spans="1:10" s="95" customFormat="1">
      <c r="A66" s="95">
        <v>43</v>
      </c>
      <c r="B66" s="99">
        <v>43982</v>
      </c>
      <c r="C66" s="103" t="s">
        <v>27</v>
      </c>
      <c r="D66" s="100" t="s">
        <v>83</v>
      </c>
      <c r="E66" s="96">
        <v>225000</v>
      </c>
      <c r="F66" s="179">
        <v>1.4999999999999999E-2</v>
      </c>
      <c r="G66" s="96">
        <v>3375</v>
      </c>
      <c r="H66" s="253" t="s">
        <v>76</v>
      </c>
      <c r="I66" s="96"/>
    </row>
    <row r="67" spans="1:10" s="95" customFormat="1">
      <c r="A67" s="95">
        <v>44</v>
      </c>
      <c r="B67" s="99">
        <v>43982</v>
      </c>
      <c r="C67" s="103" t="s">
        <v>27</v>
      </c>
      <c r="D67" s="100" t="s">
        <v>83</v>
      </c>
      <c r="E67" s="96">
        <v>197000</v>
      </c>
      <c r="F67" s="179">
        <v>1.4999999999999999E-2</v>
      </c>
      <c r="G67" s="96">
        <v>2955</v>
      </c>
      <c r="H67" s="253" t="s">
        <v>76</v>
      </c>
      <c r="I67" s="96"/>
    </row>
    <row r="68" spans="1:10" s="95" customFormat="1">
      <c r="A68" s="95">
        <v>45</v>
      </c>
      <c r="B68" s="99">
        <v>43982</v>
      </c>
      <c r="C68" s="103" t="s">
        <v>27</v>
      </c>
      <c r="D68" s="100" t="s">
        <v>83</v>
      </c>
      <c r="E68" s="96">
        <v>191000</v>
      </c>
      <c r="F68" s="255">
        <v>0.02</v>
      </c>
      <c r="G68" s="96">
        <v>3820</v>
      </c>
      <c r="H68" s="253" t="s">
        <v>76</v>
      </c>
      <c r="I68" s="96"/>
    </row>
    <row r="69" spans="1:10" s="95" customFormat="1">
      <c r="A69" s="95">
        <v>46</v>
      </c>
      <c r="B69" s="99">
        <v>43982</v>
      </c>
      <c r="C69" s="103" t="s">
        <v>27</v>
      </c>
      <c r="D69" s="100" t="s">
        <v>83</v>
      </c>
      <c r="E69" s="96">
        <v>450000</v>
      </c>
      <c r="F69" s="255">
        <v>0.02</v>
      </c>
      <c r="G69" s="96">
        <v>9000</v>
      </c>
      <c r="H69" s="253" t="s">
        <v>76</v>
      </c>
      <c r="I69" s="96"/>
    </row>
    <row r="70" spans="1:10" s="95" customFormat="1">
      <c r="A70" s="95">
        <v>18</v>
      </c>
      <c r="B70" s="99">
        <v>43982</v>
      </c>
      <c r="C70" s="95" t="s">
        <v>40</v>
      </c>
      <c r="D70" s="98" t="s">
        <v>99</v>
      </c>
      <c r="E70" s="96">
        <v>20000</v>
      </c>
      <c r="F70" s="179">
        <v>7.4999999999999997E-3</v>
      </c>
      <c r="G70" s="96">
        <v>150</v>
      </c>
      <c r="H70" s="253" t="s">
        <v>76</v>
      </c>
      <c r="I70" s="96"/>
    </row>
    <row r="71" spans="1:10" s="95" customFormat="1">
      <c r="A71" s="95">
        <v>26</v>
      </c>
      <c r="B71" s="99">
        <v>43982</v>
      </c>
      <c r="C71" s="95" t="s">
        <v>40</v>
      </c>
      <c r="D71" s="98" t="s">
        <v>99</v>
      </c>
      <c r="E71" s="96">
        <v>5000</v>
      </c>
      <c r="F71" s="179">
        <v>7.4999999999999997E-3</v>
      </c>
      <c r="G71" s="96">
        <v>38</v>
      </c>
      <c r="H71" s="253" t="s">
        <v>76</v>
      </c>
      <c r="I71" s="96"/>
    </row>
    <row r="72" spans="1:10" s="95" customFormat="1">
      <c r="A72" s="95">
        <v>16</v>
      </c>
      <c r="B72" s="99">
        <v>43982</v>
      </c>
      <c r="C72" s="95" t="s">
        <v>39</v>
      </c>
      <c r="D72" s="100" t="s">
        <v>100</v>
      </c>
      <c r="E72" s="96">
        <v>50000</v>
      </c>
      <c r="F72" s="179">
        <v>7.4999999999999997E-3</v>
      </c>
      <c r="G72" s="96">
        <v>375</v>
      </c>
      <c r="H72" s="253" t="s">
        <v>76</v>
      </c>
      <c r="I72" s="96"/>
    </row>
    <row r="73" spans="1:10" s="95" customFormat="1">
      <c r="A73" s="95">
        <v>7</v>
      </c>
      <c r="B73" s="99">
        <v>43982</v>
      </c>
      <c r="C73" s="95" t="s">
        <v>33</v>
      </c>
      <c r="D73" s="100" t="s">
        <v>86</v>
      </c>
      <c r="E73" s="96">
        <v>10000</v>
      </c>
      <c r="F73" s="179">
        <v>7.4999999999999997E-3</v>
      </c>
      <c r="G73" s="96">
        <v>75</v>
      </c>
      <c r="H73" s="253" t="s">
        <v>76</v>
      </c>
      <c r="I73" s="96"/>
    </row>
    <row r="74" spans="1:10" s="95" customFormat="1">
      <c r="A74" s="95">
        <v>4</v>
      </c>
      <c r="B74" s="99">
        <v>43982</v>
      </c>
      <c r="C74" s="103" t="s">
        <v>93</v>
      </c>
      <c r="D74" s="101" t="s">
        <v>94</v>
      </c>
      <c r="E74" s="96">
        <v>3600</v>
      </c>
      <c r="F74" s="179">
        <v>7.4999999999999997E-3</v>
      </c>
      <c r="G74" s="96">
        <v>27</v>
      </c>
      <c r="H74" s="253" t="s">
        <v>76</v>
      </c>
      <c r="I74" s="96"/>
    </row>
    <row r="75" spans="1:10" s="95" customFormat="1">
      <c r="A75" s="95">
        <v>14</v>
      </c>
      <c r="B75" s="99">
        <v>43982</v>
      </c>
      <c r="C75" s="103" t="s">
        <v>93</v>
      </c>
      <c r="D75" s="101" t="s">
        <v>94</v>
      </c>
      <c r="E75" s="96">
        <v>3300</v>
      </c>
      <c r="F75" s="179">
        <v>7.4999999999999997E-3</v>
      </c>
      <c r="G75" s="96">
        <v>24</v>
      </c>
      <c r="H75" s="253" t="s">
        <v>76</v>
      </c>
      <c r="I75" s="96"/>
    </row>
    <row r="76" spans="1:10" s="95" customFormat="1">
      <c r="A76" s="95">
        <v>32</v>
      </c>
      <c r="B76" s="99">
        <v>43982</v>
      </c>
      <c r="C76" s="103" t="s">
        <v>93</v>
      </c>
      <c r="D76" s="101" t="s">
        <v>94</v>
      </c>
      <c r="E76" s="96">
        <v>3350</v>
      </c>
      <c r="F76" s="255">
        <v>0.01</v>
      </c>
      <c r="G76" s="96">
        <v>34</v>
      </c>
      <c r="H76" s="253" t="s">
        <v>76</v>
      </c>
      <c r="I76" s="96"/>
    </row>
    <row r="77" spans="1:10" s="95" customFormat="1">
      <c r="A77" s="95">
        <v>36</v>
      </c>
      <c r="B77" s="99">
        <v>43982</v>
      </c>
      <c r="C77" s="103" t="s">
        <v>93</v>
      </c>
      <c r="D77" s="101" t="s">
        <v>94</v>
      </c>
      <c r="E77" s="96">
        <v>3850</v>
      </c>
      <c r="F77" s="255">
        <v>0.01</v>
      </c>
      <c r="G77" s="96">
        <v>39</v>
      </c>
      <c r="H77" s="253" t="s">
        <v>76</v>
      </c>
      <c r="I77" s="96"/>
    </row>
    <row r="78" spans="1:10" s="95" customFormat="1">
      <c r="A78" s="95">
        <v>10</v>
      </c>
      <c r="B78" s="99">
        <v>43982</v>
      </c>
      <c r="C78" s="95" t="s">
        <v>36</v>
      </c>
      <c r="D78" s="98" t="s">
        <v>101</v>
      </c>
      <c r="E78" s="96">
        <v>51643</v>
      </c>
      <c r="F78" s="179">
        <v>7.4999999999999997E-3</v>
      </c>
      <c r="G78" s="96">
        <v>387</v>
      </c>
      <c r="H78" s="253" t="s">
        <v>76</v>
      </c>
      <c r="I78" s="96"/>
      <c r="J78" s="258"/>
    </row>
    <row r="79" spans="1:10" s="95" customFormat="1">
      <c r="A79" s="95">
        <v>19</v>
      </c>
      <c r="B79" s="99">
        <v>43982</v>
      </c>
      <c r="C79" s="254" t="s">
        <v>95</v>
      </c>
      <c r="D79" s="98" t="s">
        <v>96</v>
      </c>
      <c r="E79" s="96">
        <v>25000</v>
      </c>
      <c r="F79" s="179">
        <v>7.4999999999999997E-3</v>
      </c>
      <c r="G79" s="96">
        <v>188</v>
      </c>
      <c r="H79" s="253" t="s">
        <v>76</v>
      </c>
      <c r="I79" s="96"/>
    </row>
    <row r="80" spans="1:10" s="95" customFormat="1">
      <c r="A80" s="95">
        <v>22</v>
      </c>
      <c r="B80" s="99">
        <v>43982</v>
      </c>
      <c r="C80" s="254" t="s">
        <v>95</v>
      </c>
      <c r="D80" s="98" t="s">
        <v>96</v>
      </c>
      <c r="E80" s="96">
        <v>15000</v>
      </c>
      <c r="F80" s="179">
        <v>7.4999999999999997E-3</v>
      </c>
      <c r="G80" s="96">
        <v>113</v>
      </c>
      <c r="H80" s="253" t="s">
        <v>76</v>
      </c>
      <c r="I80" s="96"/>
    </row>
    <row r="81" spans="1:9" s="95" customFormat="1">
      <c r="A81" s="95">
        <v>31</v>
      </c>
      <c r="B81" s="99">
        <v>43982</v>
      </c>
      <c r="C81" s="254" t="s">
        <v>95</v>
      </c>
      <c r="D81" s="98" t="s">
        <v>96</v>
      </c>
      <c r="E81" s="96">
        <v>14000</v>
      </c>
      <c r="F81" s="255">
        <v>0.01</v>
      </c>
      <c r="G81" s="96">
        <v>140</v>
      </c>
      <c r="H81" s="253" t="s">
        <v>76</v>
      </c>
      <c r="I81" s="96"/>
    </row>
    <row r="82" spans="1:9" s="95" customFormat="1">
      <c r="A82" s="95">
        <v>8</v>
      </c>
      <c r="B82" s="99">
        <v>43982</v>
      </c>
      <c r="C82" s="166" t="s">
        <v>54</v>
      </c>
      <c r="D82" s="191" t="s">
        <v>102</v>
      </c>
      <c r="E82" s="96">
        <v>7828</v>
      </c>
      <c r="F82" s="179">
        <v>7.4999999999999997E-3</v>
      </c>
      <c r="G82" s="96">
        <v>59</v>
      </c>
      <c r="H82" s="253" t="s">
        <v>76</v>
      </c>
      <c r="I82" s="96"/>
    </row>
    <row r="83" spans="1:9" s="95" customFormat="1">
      <c r="A83" s="95">
        <v>3</v>
      </c>
      <c r="B83" s="256">
        <v>44012</v>
      </c>
      <c r="C83" s="103" t="s">
        <v>74</v>
      </c>
      <c r="D83" s="101" t="s">
        <v>75</v>
      </c>
      <c r="E83" s="96">
        <v>1350</v>
      </c>
      <c r="F83" s="257">
        <v>7.4999999999999997E-3</v>
      </c>
      <c r="G83" s="96">
        <v>10</v>
      </c>
      <c r="H83" s="253" t="s">
        <v>76</v>
      </c>
      <c r="I83" s="96"/>
    </row>
    <row r="84" spans="1:9" s="95" customFormat="1">
      <c r="A84" s="95">
        <v>14</v>
      </c>
      <c r="B84" s="256">
        <v>44012</v>
      </c>
      <c r="C84" s="103" t="s">
        <v>74</v>
      </c>
      <c r="D84" s="101" t="s">
        <v>75</v>
      </c>
      <c r="E84" s="96">
        <v>2225</v>
      </c>
      <c r="F84" s="257">
        <v>7.4999999999999997E-3</v>
      </c>
      <c r="G84" s="96">
        <v>16</v>
      </c>
      <c r="H84" s="253" t="s">
        <v>76</v>
      </c>
      <c r="I84" s="96"/>
    </row>
    <row r="85" spans="1:9" s="95" customFormat="1">
      <c r="A85" s="95">
        <v>15</v>
      </c>
      <c r="B85" s="256">
        <v>44012</v>
      </c>
      <c r="C85" s="103" t="s">
        <v>74</v>
      </c>
      <c r="D85" s="101" t="s">
        <v>75</v>
      </c>
      <c r="E85" s="96">
        <v>25000</v>
      </c>
      <c r="F85" s="257">
        <v>7.4999999999999997E-3</v>
      </c>
      <c r="G85" s="96">
        <v>188</v>
      </c>
      <c r="H85" s="253" t="s">
        <v>76</v>
      </c>
      <c r="I85" s="96"/>
    </row>
    <row r="86" spans="1:9" s="95" customFormat="1">
      <c r="A86" s="95">
        <v>22</v>
      </c>
      <c r="B86" s="256">
        <v>44012</v>
      </c>
      <c r="C86" s="103" t="s">
        <v>74</v>
      </c>
      <c r="D86" s="101" t="s">
        <v>75</v>
      </c>
      <c r="E86" s="96">
        <v>35000</v>
      </c>
      <c r="F86" s="257">
        <v>7.4999999999999997E-3</v>
      </c>
      <c r="G86" s="96">
        <v>263</v>
      </c>
      <c r="H86" s="253" t="s">
        <v>76</v>
      </c>
      <c r="I86" s="96"/>
    </row>
    <row r="87" spans="1:9" s="95" customFormat="1">
      <c r="A87" s="95">
        <v>38</v>
      </c>
      <c r="B87" s="256">
        <v>44012</v>
      </c>
      <c r="C87" s="103" t="s">
        <v>74</v>
      </c>
      <c r="D87" s="101" t="s">
        <v>75</v>
      </c>
      <c r="E87" s="96">
        <v>2650</v>
      </c>
      <c r="F87" s="257">
        <v>7.4999999999999997E-3</v>
      </c>
      <c r="G87" s="96">
        <v>20</v>
      </c>
      <c r="H87" s="253" t="s">
        <v>76</v>
      </c>
      <c r="I87" s="96"/>
    </row>
    <row r="88" spans="1:9" s="95" customFormat="1">
      <c r="A88" s="95">
        <v>47</v>
      </c>
      <c r="B88" s="256">
        <v>44012</v>
      </c>
      <c r="C88" s="103" t="s">
        <v>74</v>
      </c>
      <c r="D88" s="101" t="s">
        <v>75</v>
      </c>
      <c r="E88" s="96">
        <v>40000</v>
      </c>
      <c r="F88" s="257">
        <v>7.4999999999999997E-3</v>
      </c>
      <c r="G88" s="96">
        <v>300</v>
      </c>
      <c r="H88" s="253" t="s">
        <v>76</v>
      </c>
      <c r="I88" s="96"/>
    </row>
    <row r="89" spans="1:9" s="95" customFormat="1">
      <c r="A89" s="95">
        <v>53</v>
      </c>
      <c r="B89" s="256">
        <v>44012</v>
      </c>
      <c r="C89" s="103" t="s">
        <v>74</v>
      </c>
      <c r="D89" s="101" t="s">
        <v>75</v>
      </c>
      <c r="E89" s="96">
        <v>3600</v>
      </c>
      <c r="F89" s="257">
        <v>7.4999999999999997E-3</v>
      </c>
      <c r="G89" s="96">
        <v>27</v>
      </c>
      <c r="H89" s="253" t="s">
        <v>76</v>
      </c>
      <c r="I89" s="96"/>
    </row>
    <row r="90" spans="1:9" s="95" customFormat="1">
      <c r="A90" s="95">
        <v>56</v>
      </c>
      <c r="B90" s="256">
        <v>44012</v>
      </c>
      <c r="C90" s="103" t="s">
        <v>74</v>
      </c>
      <c r="D90" s="101" t="s">
        <v>75</v>
      </c>
      <c r="E90" s="96">
        <v>30000</v>
      </c>
      <c r="F90" s="257">
        <v>7.4999999999999997E-3</v>
      </c>
      <c r="G90" s="96">
        <v>225</v>
      </c>
      <c r="H90" s="253" t="s">
        <v>76</v>
      </c>
      <c r="I90" s="96"/>
    </row>
    <row r="91" spans="1:9" s="95" customFormat="1">
      <c r="A91" s="95">
        <v>67</v>
      </c>
      <c r="B91" s="256">
        <v>44012</v>
      </c>
      <c r="C91" s="103" t="s">
        <v>74</v>
      </c>
      <c r="D91" s="101" t="s">
        <v>75</v>
      </c>
      <c r="E91" s="96">
        <v>2562</v>
      </c>
      <c r="F91" s="257">
        <v>7.4999999999999997E-3</v>
      </c>
      <c r="G91" s="96">
        <v>19</v>
      </c>
      <c r="H91" s="253" t="s">
        <v>76</v>
      </c>
      <c r="I91" s="96"/>
    </row>
    <row r="92" spans="1:9" s="95" customFormat="1">
      <c r="A92" s="95">
        <v>7</v>
      </c>
      <c r="B92" s="256">
        <v>44012</v>
      </c>
      <c r="C92" s="103" t="s">
        <v>77</v>
      </c>
      <c r="D92" s="102" t="s">
        <v>78</v>
      </c>
      <c r="E92" s="96">
        <v>3300</v>
      </c>
      <c r="F92" s="257">
        <v>7.4999999999999997E-3</v>
      </c>
      <c r="G92" s="96">
        <v>24</v>
      </c>
      <c r="H92" s="253" t="s">
        <v>76</v>
      </c>
      <c r="I92" s="96"/>
    </row>
    <row r="93" spans="1:9" s="95" customFormat="1">
      <c r="A93" s="95">
        <v>16</v>
      </c>
      <c r="B93" s="256">
        <v>44012</v>
      </c>
      <c r="C93" s="103" t="s">
        <v>77</v>
      </c>
      <c r="D93" s="102" t="s">
        <v>78</v>
      </c>
      <c r="E93" s="96">
        <v>35000</v>
      </c>
      <c r="F93" s="257">
        <v>7.4999999999999997E-3</v>
      </c>
      <c r="G93" s="96">
        <v>263</v>
      </c>
      <c r="H93" s="253" t="s">
        <v>76</v>
      </c>
      <c r="I93" s="96"/>
    </row>
    <row r="94" spans="1:9" s="95" customFormat="1">
      <c r="A94" s="95">
        <v>26</v>
      </c>
      <c r="B94" s="256">
        <v>44012</v>
      </c>
      <c r="C94" s="103" t="s">
        <v>77</v>
      </c>
      <c r="D94" s="102" t="s">
        <v>78</v>
      </c>
      <c r="E94" s="96">
        <v>10000</v>
      </c>
      <c r="F94" s="257">
        <v>7.4999999999999997E-3</v>
      </c>
      <c r="G94" s="96">
        <v>75</v>
      </c>
      <c r="H94" s="253" t="s">
        <v>76</v>
      </c>
      <c r="I94" s="96"/>
    </row>
    <row r="95" spans="1:9" s="95" customFormat="1">
      <c r="A95" s="95">
        <v>39</v>
      </c>
      <c r="B95" s="256">
        <v>44012</v>
      </c>
      <c r="C95" s="103" t="s">
        <v>77</v>
      </c>
      <c r="D95" s="102" t="s">
        <v>78</v>
      </c>
      <c r="E95" s="96">
        <v>3850</v>
      </c>
      <c r="F95" s="257">
        <v>7.4999999999999997E-3</v>
      </c>
      <c r="G95" s="96">
        <v>29</v>
      </c>
      <c r="H95" s="253" t="s">
        <v>76</v>
      </c>
      <c r="I95" s="96"/>
    </row>
    <row r="96" spans="1:9" s="95" customFormat="1">
      <c r="A96" s="95">
        <v>40</v>
      </c>
      <c r="B96" s="256">
        <v>44012</v>
      </c>
      <c r="C96" s="103" t="s">
        <v>77</v>
      </c>
      <c r="D96" s="102" t="s">
        <v>78</v>
      </c>
      <c r="E96" s="96">
        <v>31300</v>
      </c>
      <c r="F96" s="257">
        <v>7.4999999999999997E-3</v>
      </c>
      <c r="G96" s="96">
        <v>235</v>
      </c>
      <c r="H96" s="253" t="s">
        <v>76</v>
      </c>
      <c r="I96" s="96"/>
    </row>
    <row r="97" spans="1:9" s="95" customFormat="1">
      <c r="A97" s="95">
        <v>46</v>
      </c>
      <c r="B97" s="256">
        <v>44012</v>
      </c>
      <c r="C97" s="103" t="s">
        <v>77</v>
      </c>
      <c r="D97" s="102" t="s">
        <v>78</v>
      </c>
      <c r="E97" s="96">
        <v>40000</v>
      </c>
      <c r="F97" s="257">
        <v>7.4999999999999997E-3</v>
      </c>
      <c r="G97" s="96">
        <v>300</v>
      </c>
      <c r="H97" s="253" t="s">
        <v>76</v>
      </c>
      <c r="I97" s="96"/>
    </row>
    <row r="98" spans="1:9" s="95" customFormat="1">
      <c r="A98" s="95">
        <v>54</v>
      </c>
      <c r="B98" s="256">
        <v>44012</v>
      </c>
      <c r="C98" s="103" t="s">
        <v>77</v>
      </c>
      <c r="D98" s="102" t="s">
        <v>78</v>
      </c>
      <c r="E98" s="96">
        <v>5500</v>
      </c>
      <c r="F98" s="257">
        <v>7.4999999999999997E-3</v>
      </c>
      <c r="G98" s="96">
        <v>41</v>
      </c>
      <c r="H98" s="253" t="s">
        <v>76</v>
      </c>
      <c r="I98" s="96"/>
    </row>
    <row r="99" spans="1:9" s="95" customFormat="1">
      <c r="A99" s="95">
        <v>58</v>
      </c>
      <c r="B99" s="256">
        <v>44012</v>
      </c>
      <c r="C99" s="103" t="s">
        <v>77</v>
      </c>
      <c r="D99" s="102" t="s">
        <v>78</v>
      </c>
      <c r="E99" s="96">
        <v>50000</v>
      </c>
      <c r="F99" s="257">
        <v>7.4999999999999997E-3</v>
      </c>
      <c r="G99" s="96">
        <v>375</v>
      </c>
      <c r="H99" s="253" t="s">
        <v>76</v>
      </c>
      <c r="I99" s="96"/>
    </row>
    <row r="100" spans="1:9" s="95" customFormat="1">
      <c r="A100" s="95">
        <v>4</v>
      </c>
      <c r="B100" s="256">
        <v>44012</v>
      </c>
      <c r="C100" s="103" t="s">
        <v>79</v>
      </c>
      <c r="D100" s="100" t="s">
        <v>80</v>
      </c>
      <c r="E100" s="96">
        <v>5850</v>
      </c>
      <c r="F100" s="257">
        <v>7.4999999999999997E-3</v>
      </c>
      <c r="G100" s="96">
        <v>44</v>
      </c>
      <c r="H100" s="253" t="s">
        <v>76</v>
      </c>
      <c r="I100" s="96"/>
    </row>
    <row r="101" spans="1:9" s="95" customFormat="1">
      <c r="A101" s="95">
        <v>5</v>
      </c>
      <c r="B101" s="256">
        <v>44012</v>
      </c>
      <c r="C101" s="103" t="s">
        <v>79</v>
      </c>
      <c r="D101" s="100" t="s">
        <v>80</v>
      </c>
      <c r="E101" s="96">
        <v>7200</v>
      </c>
      <c r="F101" s="257">
        <v>7.4999999999999997E-3</v>
      </c>
      <c r="G101" s="96">
        <v>54</v>
      </c>
      <c r="H101" s="253" t="s">
        <v>76</v>
      </c>
      <c r="I101" s="96"/>
    </row>
    <row r="102" spans="1:9" s="95" customFormat="1">
      <c r="A102" s="95">
        <v>11</v>
      </c>
      <c r="B102" s="256">
        <v>44012</v>
      </c>
      <c r="C102" s="103" t="s">
        <v>79</v>
      </c>
      <c r="D102" s="100" t="s">
        <v>80</v>
      </c>
      <c r="E102" s="96">
        <v>7500</v>
      </c>
      <c r="F102" s="257">
        <v>7.4999999999999997E-3</v>
      </c>
      <c r="G102" s="96">
        <v>56</v>
      </c>
      <c r="H102" s="253" t="s">
        <v>76</v>
      </c>
      <c r="I102" s="96"/>
    </row>
    <row r="103" spans="1:9" s="95" customFormat="1">
      <c r="A103" s="95">
        <v>12</v>
      </c>
      <c r="B103" s="256">
        <v>44012</v>
      </c>
      <c r="C103" s="103" t="s">
        <v>79</v>
      </c>
      <c r="D103" s="100" t="s">
        <v>80</v>
      </c>
      <c r="E103" s="96">
        <v>5850</v>
      </c>
      <c r="F103" s="257">
        <v>7.4999999999999997E-3</v>
      </c>
      <c r="G103" s="96">
        <v>44</v>
      </c>
      <c r="H103" s="253" t="s">
        <v>76</v>
      </c>
      <c r="I103" s="96"/>
    </row>
    <row r="104" spans="1:9" s="95" customFormat="1">
      <c r="A104" s="95">
        <v>17</v>
      </c>
      <c r="B104" s="256">
        <v>44012</v>
      </c>
      <c r="C104" s="103" t="s">
        <v>79</v>
      </c>
      <c r="D104" s="100" t="s">
        <v>80</v>
      </c>
      <c r="E104" s="96">
        <v>30000</v>
      </c>
      <c r="F104" s="257">
        <v>7.4999999999999997E-3</v>
      </c>
      <c r="G104" s="96">
        <v>225</v>
      </c>
      <c r="H104" s="253" t="s">
        <v>76</v>
      </c>
      <c r="I104" s="96"/>
    </row>
    <row r="105" spans="1:9" s="95" customFormat="1">
      <c r="A105" s="95">
        <v>24</v>
      </c>
      <c r="B105" s="256">
        <v>44012</v>
      </c>
      <c r="C105" s="103" t="s">
        <v>79</v>
      </c>
      <c r="D105" s="100" t="s">
        <v>80</v>
      </c>
      <c r="E105" s="96">
        <v>25000</v>
      </c>
      <c r="F105" s="257">
        <v>7.4999999999999997E-3</v>
      </c>
      <c r="G105" s="96">
        <v>188</v>
      </c>
      <c r="H105" s="253" t="s">
        <v>76</v>
      </c>
      <c r="I105" s="96"/>
    </row>
    <row r="106" spans="1:9" s="95" customFormat="1">
      <c r="A106" s="95">
        <v>36</v>
      </c>
      <c r="B106" s="256">
        <v>44012</v>
      </c>
      <c r="C106" s="103" t="s">
        <v>79</v>
      </c>
      <c r="D106" s="100" t="s">
        <v>80</v>
      </c>
      <c r="E106" s="96">
        <v>6825</v>
      </c>
      <c r="F106" s="257">
        <v>7.4999999999999997E-3</v>
      </c>
      <c r="G106" s="96">
        <v>51</v>
      </c>
      <c r="H106" s="253" t="s">
        <v>76</v>
      </c>
      <c r="I106" s="96"/>
    </row>
    <row r="107" spans="1:9" s="95" customFormat="1">
      <c r="A107" s="95">
        <v>37</v>
      </c>
      <c r="B107" s="256">
        <v>44012</v>
      </c>
      <c r="C107" s="103" t="s">
        <v>79</v>
      </c>
      <c r="D107" s="100" t="s">
        <v>80</v>
      </c>
      <c r="E107" s="96">
        <v>5150</v>
      </c>
      <c r="F107" s="257">
        <v>7.4999999999999997E-3</v>
      </c>
      <c r="G107" s="96">
        <v>39</v>
      </c>
      <c r="H107" s="253" t="s">
        <v>76</v>
      </c>
      <c r="I107" s="96"/>
    </row>
    <row r="108" spans="1:9" s="95" customFormat="1">
      <c r="A108" s="95">
        <v>50</v>
      </c>
      <c r="B108" s="256">
        <v>44012</v>
      </c>
      <c r="C108" s="103" t="s">
        <v>79</v>
      </c>
      <c r="D108" s="100" t="s">
        <v>80</v>
      </c>
      <c r="E108" s="96">
        <v>5850</v>
      </c>
      <c r="F108" s="257">
        <v>7.4999999999999997E-3</v>
      </c>
      <c r="G108" s="96">
        <v>44</v>
      </c>
      <c r="H108" s="253" t="s">
        <v>76</v>
      </c>
      <c r="I108" s="96"/>
    </row>
    <row r="109" spans="1:9" s="95" customFormat="1">
      <c r="A109" s="95">
        <v>51</v>
      </c>
      <c r="B109" s="256">
        <v>44012</v>
      </c>
      <c r="C109" s="103" t="s">
        <v>79</v>
      </c>
      <c r="D109" s="100" t="s">
        <v>80</v>
      </c>
      <c r="E109" s="96">
        <v>4750</v>
      </c>
      <c r="F109" s="257">
        <v>7.4999999999999997E-3</v>
      </c>
      <c r="G109" s="96">
        <v>36</v>
      </c>
      <c r="H109" s="253" t="s">
        <v>76</v>
      </c>
      <c r="I109" s="96"/>
    </row>
    <row r="110" spans="1:9" s="95" customFormat="1">
      <c r="A110" s="95">
        <v>65</v>
      </c>
      <c r="B110" s="256">
        <v>44012</v>
      </c>
      <c r="C110" s="103" t="s">
        <v>79</v>
      </c>
      <c r="D110" s="100" t="s">
        <v>80</v>
      </c>
      <c r="E110" s="96">
        <v>5830</v>
      </c>
      <c r="F110" s="257">
        <v>7.4999999999999997E-3</v>
      </c>
      <c r="G110" s="96">
        <v>44</v>
      </c>
      <c r="H110" s="253" t="s">
        <v>76</v>
      </c>
      <c r="I110" s="96"/>
    </row>
    <row r="111" spans="1:9" s="95" customFormat="1">
      <c r="A111" s="95">
        <v>66</v>
      </c>
      <c r="B111" s="256">
        <v>44012</v>
      </c>
      <c r="C111" s="103" t="s">
        <v>79</v>
      </c>
      <c r="D111" s="100" t="s">
        <v>80</v>
      </c>
      <c r="E111" s="96">
        <v>2100</v>
      </c>
      <c r="F111" s="257">
        <v>7.4999999999999997E-3</v>
      </c>
      <c r="G111" s="96">
        <v>16</v>
      </c>
      <c r="H111" s="253" t="s">
        <v>76</v>
      </c>
      <c r="I111" s="96"/>
    </row>
    <row r="112" spans="1:9" s="95" customFormat="1">
      <c r="A112" s="95">
        <v>1</v>
      </c>
      <c r="B112" s="256">
        <v>44012</v>
      </c>
      <c r="C112" s="103" t="s">
        <v>81</v>
      </c>
      <c r="D112" s="101" t="s">
        <v>82</v>
      </c>
      <c r="E112" s="96">
        <v>3500</v>
      </c>
      <c r="F112" s="257">
        <v>7.4999999999999997E-3</v>
      </c>
      <c r="G112" s="96">
        <v>26</v>
      </c>
      <c r="H112" s="253" t="s">
        <v>76</v>
      </c>
      <c r="I112" s="96"/>
    </row>
    <row r="113" spans="1:9" s="95" customFormat="1">
      <c r="A113" s="95">
        <v>9</v>
      </c>
      <c r="B113" s="256">
        <v>44012</v>
      </c>
      <c r="C113" s="103" t="s">
        <v>81</v>
      </c>
      <c r="D113" s="101" t="s">
        <v>82</v>
      </c>
      <c r="E113" s="96">
        <v>1350</v>
      </c>
      <c r="F113" s="257">
        <v>7.4999999999999997E-3</v>
      </c>
      <c r="G113" s="96">
        <v>10</v>
      </c>
      <c r="H113" s="253" t="s">
        <v>76</v>
      </c>
      <c r="I113" s="96"/>
    </row>
    <row r="114" spans="1:9" s="95" customFormat="1">
      <c r="A114" s="95">
        <v>19</v>
      </c>
      <c r="B114" s="256">
        <v>44012</v>
      </c>
      <c r="C114" s="103" t="s">
        <v>81</v>
      </c>
      <c r="D114" s="101" t="s">
        <v>82</v>
      </c>
      <c r="E114" s="96">
        <v>20000</v>
      </c>
      <c r="F114" s="257">
        <v>7.4999999999999997E-3</v>
      </c>
      <c r="G114" s="96">
        <v>150</v>
      </c>
      <c r="H114" s="253" t="s">
        <v>76</v>
      </c>
      <c r="I114" s="96"/>
    </row>
    <row r="115" spans="1:9" s="95" customFormat="1">
      <c r="A115" s="95">
        <v>21</v>
      </c>
      <c r="B115" s="256">
        <v>44012</v>
      </c>
      <c r="C115" s="103" t="s">
        <v>81</v>
      </c>
      <c r="D115" s="101" t="s">
        <v>82</v>
      </c>
      <c r="E115" s="96">
        <v>10000</v>
      </c>
      <c r="F115" s="257">
        <v>7.4999999999999997E-3</v>
      </c>
      <c r="G115" s="96">
        <v>75</v>
      </c>
      <c r="H115" s="253" t="s">
        <v>76</v>
      </c>
      <c r="I115" s="96"/>
    </row>
    <row r="116" spans="1:9" s="95" customFormat="1">
      <c r="A116" s="95">
        <v>25</v>
      </c>
      <c r="B116" s="256">
        <v>44012</v>
      </c>
      <c r="C116" s="103" t="s">
        <v>81</v>
      </c>
      <c r="D116" s="101" t="s">
        <v>82</v>
      </c>
      <c r="E116" s="96">
        <v>20000</v>
      </c>
      <c r="F116" s="257">
        <v>7.4999999999999997E-3</v>
      </c>
      <c r="G116" s="96">
        <v>150</v>
      </c>
      <c r="H116" s="253" t="s">
        <v>76</v>
      </c>
      <c r="I116" s="96"/>
    </row>
    <row r="117" spans="1:9" s="95" customFormat="1">
      <c r="A117" s="95">
        <v>35</v>
      </c>
      <c r="B117" s="256">
        <v>44012</v>
      </c>
      <c r="C117" s="103" t="s">
        <v>81</v>
      </c>
      <c r="D117" s="101" t="s">
        <v>82</v>
      </c>
      <c r="E117" s="96">
        <v>2450</v>
      </c>
      <c r="F117" s="257">
        <v>7.4999999999999997E-3</v>
      </c>
      <c r="G117" s="96">
        <v>18</v>
      </c>
      <c r="H117" s="253" t="s">
        <v>76</v>
      </c>
      <c r="I117" s="96"/>
    </row>
    <row r="118" spans="1:9" s="95" customFormat="1">
      <c r="A118" s="95">
        <v>45</v>
      </c>
      <c r="B118" s="256">
        <v>44012</v>
      </c>
      <c r="C118" s="103" t="s">
        <v>81</v>
      </c>
      <c r="D118" s="101" t="s">
        <v>82</v>
      </c>
      <c r="E118" s="96">
        <v>6000</v>
      </c>
      <c r="F118" s="257">
        <v>7.4999999999999997E-3</v>
      </c>
      <c r="G118" s="96">
        <v>45</v>
      </c>
      <c r="H118" s="253" t="s">
        <v>76</v>
      </c>
      <c r="I118" s="96"/>
    </row>
    <row r="119" spans="1:9" s="95" customFormat="1">
      <c r="A119" s="95">
        <v>49</v>
      </c>
      <c r="B119" s="256">
        <v>44012</v>
      </c>
      <c r="C119" s="103" t="s">
        <v>81</v>
      </c>
      <c r="D119" s="101" t="s">
        <v>82</v>
      </c>
      <c r="E119" s="96">
        <v>3300</v>
      </c>
      <c r="F119" s="257">
        <v>7.4999999999999997E-3</v>
      </c>
      <c r="G119" s="96">
        <v>25</v>
      </c>
      <c r="H119" s="253" t="s">
        <v>76</v>
      </c>
      <c r="I119" s="96"/>
    </row>
    <row r="120" spans="1:9" s="95" customFormat="1">
      <c r="A120" s="95">
        <v>57</v>
      </c>
      <c r="B120" s="256">
        <v>44012</v>
      </c>
      <c r="C120" s="103" t="s">
        <v>81</v>
      </c>
      <c r="D120" s="101" t="s">
        <v>82</v>
      </c>
      <c r="E120" s="96">
        <v>5000</v>
      </c>
      <c r="F120" s="257">
        <v>7.4999999999999997E-3</v>
      </c>
      <c r="G120" s="96">
        <v>37</v>
      </c>
      <c r="H120" s="253" t="s">
        <v>76</v>
      </c>
      <c r="I120" s="96"/>
    </row>
    <row r="121" spans="1:9" s="95" customFormat="1">
      <c r="A121" s="95">
        <v>62</v>
      </c>
      <c r="B121" s="256">
        <v>44012</v>
      </c>
      <c r="C121" s="103" t="s">
        <v>81</v>
      </c>
      <c r="D121" s="101" t="s">
        <v>82</v>
      </c>
      <c r="E121" s="96">
        <v>2000</v>
      </c>
      <c r="F121" s="257">
        <v>7.4999999999999997E-3</v>
      </c>
      <c r="G121" s="96">
        <v>15</v>
      </c>
      <c r="H121" s="253" t="s">
        <v>76</v>
      </c>
      <c r="I121" s="96"/>
    </row>
    <row r="122" spans="1:9" s="95" customFormat="1">
      <c r="A122" s="95">
        <v>2</v>
      </c>
      <c r="B122" s="256">
        <v>44012</v>
      </c>
      <c r="C122" s="254" t="s">
        <v>97</v>
      </c>
      <c r="D122" s="98" t="s">
        <v>98</v>
      </c>
      <c r="E122" s="96">
        <v>3900</v>
      </c>
      <c r="F122" s="257">
        <v>7.4999999999999997E-3</v>
      </c>
      <c r="G122" s="96">
        <v>29</v>
      </c>
      <c r="H122" s="253" t="s">
        <v>76</v>
      </c>
      <c r="I122" s="96"/>
    </row>
    <row r="123" spans="1:9" s="95" customFormat="1">
      <c r="A123" s="95">
        <v>10</v>
      </c>
      <c r="B123" s="256">
        <v>44012</v>
      </c>
      <c r="C123" s="254" t="s">
        <v>97</v>
      </c>
      <c r="D123" s="98" t="s">
        <v>98</v>
      </c>
      <c r="E123" s="96">
        <v>1300</v>
      </c>
      <c r="F123" s="257">
        <v>7.4999999999999997E-3</v>
      </c>
      <c r="G123" s="96">
        <v>10</v>
      </c>
      <c r="H123" s="253" t="s">
        <v>76</v>
      </c>
      <c r="I123" s="96"/>
    </row>
    <row r="124" spans="1:9" s="95" customFormat="1">
      <c r="A124" s="95">
        <v>27</v>
      </c>
      <c r="B124" s="256">
        <v>44012</v>
      </c>
      <c r="C124" s="254" t="s">
        <v>97</v>
      </c>
      <c r="D124" s="98" t="s">
        <v>98</v>
      </c>
      <c r="E124" s="96">
        <v>10000</v>
      </c>
      <c r="F124" s="257">
        <v>7.4999999999999997E-3</v>
      </c>
      <c r="G124" s="96">
        <v>75</v>
      </c>
      <c r="H124" s="253" t="s">
        <v>76</v>
      </c>
      <c r="I124" s="96"/>
    </row>
    <row r="125" spans="1:9" s="95" customFormat="1">
      <c r="A125" s="95">
        <v>33</v>
      </c>
      <c r="B125" s="256">
        <v>44012</v>
      </c>
      <c r="C125" s="254" t="s">
        <v>97</v>
      </c>
      <c r="D125" s="98" t="s">
        <v>98</v>
      </c>
      <c r="E125" s="96">
        <v>3250</v>
      </c>
      <c r="F125" s="257">
        <v>7.4999999999999997E-3</v>
      </c>
      <c r="G125" s="96">
        <v>24</v>
      </c>
      <c r="H125" s="253" t="s">
        <v>76</v>
      </c>
      <c r="I125" s="96"/>
    </row>
    <row r="126" spans="1:9" s="95" customFormat="1">
      <c r="A126" s="95">
        <v>42</v>
      </c>
      <c r="B126" s="256">
        <v>44012</v>
      </c>
      <c r="C126" s="254" t="s">
        <v>97</v>
      </c>
      <c r="D126" s="98" t="s">
        <v>98</v>
      </c>
      <c r="E126" s="96">
        <v>5000</v>
      </c>
      <c r="F126" s="257">
        <v>7.4999999999999997E-3</v>
      </c>
      <c r="G126" s="96">
        <v>38</v>
      </c>
      <c r="H126" s="253" t="s">
        <v>76</v>
      </c>
      <c r="I126" s="96"/>
    </row>
    <row r="127" spans="1:9" s="95" customFormat="1">
      <c r="A127" s="95">
        <v>59</v>
      </c>
      <c r="B127" s="256">
        <v>44012</v>
      </c>
      <c r="C127" s="254" t="s">
        <v>97</v>
      </c>
      <c r="D127" s="98" t="s">
        <v>98</v>
      </c>
      <c r="E127" s="96">
        <v>2000</v>
      </c>
      <c r="F127" s="257">
        <v>7.4999999999999997E-3</v>
      </c>
      <c r="G127" s="96">
        <v>15</v>
      </c>
      <c r="H127" s="253" t="s">
        <v>76</v>
      </c>
      <c r="I127" s="96"/>
    </row>
    <row r="128" spans="1:9" s="95" customFormat="1">
      <c r="A128" s="95">
        <v>64</v>
      </c>
      <c r="B128" s="256">
        <v>44012</v>
      </c>
      <c r="C128" s="254" t="s">
        <v>97</v>
      </c>
      <c r="D128" s="98" t="s">
        <v>98</v>
      </c>
      <c r="E128" s="96">
        <v>1300</v>
      </c>
      <c r="F128" s="257">
        <v>7.4999999999999997E-3</v>
      </c>
      <c r="G128" s="96">
        <v>10</v>
      </c>
      <c r="H128" s="253" t="s">
        <v>76</v>
      </c>
      <c r="I128" s="96"/>
    </row>
    <row r="129" spans="1:9" s="95" customFormat="1">
      <c r="A129" s="95">
        <v>7</v>
      </c>
      <c r="B129" s="256">
        <v>44012</v>
      </c>
      <c r="C129" s="103" t="s">
        <v>27</v>
      </c>
      <c r="D129" s="100" t="s">
        <v>83</v>
      </c>
      <c r="E129" s="96">
        <v>460000</v>
      </c>
      <c r="F129" s="259">
        <v>1.4999999999999999E-2</v>
      </c>
      <c r="G129" s="96">
        <v>6900</v>
      </c>
      <c r="H129" s="253" t="s">
        <v>76</v>
      </c>
      <c r="I129" s="96"/>
    </row>
    <row r="130" spans="1:9" s="95" customFormat="1">
      <c r="A130" s="95">
        <v>8</v>
      </c>
      <c r="B130" s="256">
        <v>44012</v>
      </c>
      <c r="C130" s="103" t="s">
        <v>27</v>
      </c>
      <c r="D130" s="100" t="s">
        <v>83</v>
      </c>
      <c r="E130" s="96">
        <v>1300</v>
      </c>
      <c r="F130" s="259">
        <v>1.4999999999999999E-2</v>
      </c>
      <c r="G130" s="96">
        <v>20</v>
      </c>
      <c r="H130" s="253" t="s">
        <v>76</v>
      </c>
      <c r="I130" s="96"/>
    </row>
    <row r="131" spans="1:9" s="95" customFormat="1">
      <c r="A131" s="95">
        <v>9</v>
      </c>
      <c r="B131" s="256">
        <v>44012</v>
      </c>
      <c r="C131" s="103" t="s">
        <v>27</v>
      </c>
      <c r="D131" s="100" t="s">
        <v>83</v>
      </c>
      <c r="E131" s="96">
        <v>2340</v>
      </c>
      <c r="F131" s="259">
        <v>1.4999999999999999E-2</v>
      </c>
      <c r="G131" s="96">
        <v>35</v>
      </c>
      <c r="H131" s="253" t="s">
        <v>76</v>
      </c>
      <c r="I131" s="96"/>
    </row>
    <row r="132" spans="1:9" s="95" customFormat="1">
      <c r="A132" s="95">
        <v>10</v>
      </c>
      <c r="B132" s="256">
        <v>44012</v>
      </c>
      <c r="C132" s="103" t="s">
        <v>27</v>
      </c>
      <c r="D132" s="100" t="s">
        <v>83</v>
      </c>
      <c r="E132" s="96">
        <v>2340</v>
      </c>
      <c r="F132" s="259">
        <v>1.4999999999999999E-2</v>
      </c>
      <c r="G132" s="96">
        <v>35</v>
      </c>
      <c r="H132" s="253" t="s">
        <v>76</v>
      </c>
      <c r="I132" s="96"/>
    </row>
    <row r="133" spans="1:9" s="95" customFormat="1">
      <c r="A133" s="95">
        <v>11</v>
      </c>
      <c r="B133" s="256">
        <v>44012</v>
      </c>
      <c r="C133" s="103" t="s">
        <v>27</v>
      </c>
      <c r="D133" s="100" t="s">
        <v>83</v>
      </c>
      <c r="E133" s="96">
        <v>2340</v>
      </c>
      <c r="F133" s="259">
        <v>1.4999999999999999E-2</v>
      </c>
      <c r="G133" s="96">
        <v>35</v>
      </c>
      <c r="H133" s="253" t="s">
        <v>76</v>
      </c>
      <c r="I133" s="96"/>
    </row>
    <row r="134" spans="1:9" s="95" customFormat="1">
      <c r="A134" s="95">
        <v>12</v>
      </c>
      <c r="B134" s="256">
        <v>44012</v>
      </c>
      <c r="C134" s="103" t="s">
        <v>27</v>
      </c>
      <c r="D134" s="100" t="s">
        <v>83</v>
      </c>
      <c r="E134" s="96">
        <v>2340</v>
      </c>
      <c r="F134" s="259">
        <v>1.4999999999999999E-2</v>
      </c>
      <c r="G134" s="96">
        <v>35</v>
      </c>
      <c r="H134" s="253" t="s">
        <v>76</v>
      </c>
      <c r="I134" s="96"/>
    </row>
    <row r="135" spans="1:9" s="95" customFormat="1">
      <c r="A135" s="95">
        <v>13</v>
      </c>
      <c r="B135" s="256">
        <v>44012</v>
      </c>
      <c r="C135" s="103" t="s">
        <v>27</v>
      </c>
      <c r="D135" s="100" t="s">
        <v>83</v>
      </c>
      <c r="E135" s="96">
        <v>2340</v>
      </c>
      <c r="F135" s="259">
        <v>1.4999999999999999E-2</v>
      </c>
      <c r="G135" s="96">
        <v>35</v>
      </c>
      <c r="H135" s="253" t="s">
        <v>76</v>
      </c>
      <c r="I135" s="96"/>
    </row>
    <row r="136" spans="1:9" s="95" customFormat="1">
      <c r="A136" s="95">
        <v>14</v>
      </c>
      <c r="B136" s="256">
        <v>44012</v>
      </c>
      <c r="C136" s="103" t="s">
        <v>27</v>
      </c>
      <c r="D136" s="100" t="s">
        <v>83</v>
      </c>
      <c r="E136" s="96">
        <v>2340</v>
      </c>
      <c r="F136" s="259">
        <v>1.4999999999999999E-2</v>
      </c>
      <c r="G136" s="96">
        <v>35</v>
      </c>
      <c r="H136" s="253" t="s">
        <v>76</v>
      </c>
      <c r="I136" s="96"/>
    </row>
    <row r="137" spans="1:9" s="95" customFormat="1">
      <c r="A137" s="95">
        <v>15</v>
      </c>
      <c r="B137" s="256">
        <v>44012</v>
      </c>
      <c r="C137" s="103" t="s">
        <v>27</v>
      </c>
      <c r="D137" s="100" t="s">
        <v>83</v>
      </c>
      <c r="E137" s="96">
        <v>2340</v>
      </c>
      <c r="F137" s="259">
        <v>1.4999999999999999E-2</v>
      </c>
      <c r="G137" s="96">
        <v>35</v>
      </c>
      <c r="H137" s="253" t="s">
        <v>76</v>
      </c>
      <c r="I137" s="96"/>
    </row>
    <row r="138" spans="1:9" s="95" customFormat="1">
      <c r="A138" s="95">
        <v>16</v>
      </c>
      <c r="B138" s="256">
        <v>44012</v>
      </c>
      <c r="C138" s="103" t="s">
        <v>27</v>
      </c>
      <c r="D138" s="100" t="s">
        <v>83</v>
      </c>
      <c r="E138" s="96">
        <v>2340</v>
      </c>
      <c r="F138" s="259">
        <v>1.4999999999999999E-2</v>
      </c>
      <c r="G138" s="96">
        <v>35</v>
      </c>
      <c r="H138" s="253" t="s">
        <v>76</v>
      </c>
      <c r="I138" s="96"/>
    </row>
    <row r="139" spans="1:9" s="95" customFormat="1">
      <c r="A139" s="95">
        <v>17</v>
      </c>
      <c r="B139" s="256">
        <v>44012</v>
      </c>
      <c r="C139" s="103" t="s">
        <v>27</v>
      </c>
      <c r="D139" s="100" t="s">
        <v>83</v>
      </c>
      <c r="E139" s="96">
        <v>2340</v>
      </c>
      <c r="F139" s="259">
        <v>1.4999999999999999E-2</v>
      </c>
      <c r="G139" s="96">
        <v>35</v>
      </c>
      <c r="H139" s="253" t="s">
        <v>76</v>
      </c>
      <c r="I139" s="96"/>
    </row>
    <row r="140" spans="1:9" s="95" customFormat="1">
      <c r="A140" s="95">
        <v>18</v>
      </c>
      <c r="B140" s="256">
        <v>44012</v>
      </c>
      <c r="C140" s="103" t="s">
        <v>27</v>
      </c>
      <c r="D140" s="100" t="s">
        <v>83</v>
      </c>
      <c r="E140" s="96">
        <v>2340</v>
      </c>
      <c r="F140" s="259">
        <v>1.4999999999999999E-2</v>
      </c>
      <c r="G140" s="96">
        <v>35</v>
      </c>
      <c r="H140" s="253" t="s">
        <v>76</v>
      </c>
      <c r="I140" s="96"/>
    </row>
    <row r="141" spans="1:9" s="95" customFormat="1">
      <c r="A141" s="95">
        <v>19</v>
      </c>
      <c r="B141" s="256">
        <v>44012</v>
      </c>
      <c r="C141" s="103" t="s">
        <v>27</v>
      </c>
      <c r="D141" s="100" t="s">
        <v>83</v>
      </c>
      <c r="E141" s="96">
        <v>2340</v>
      </c>
      <c r="F141" s="259">
        <v>1.4999999999999999E-2</v>
      </c>
      <c r="G141" s="96">
        <v>35</v>
      </c>
      <c r="H141" s="253" t="s">
        <v>76</v>
      </c>
      <c r="I141" s="96"/>
    </row>
    <row r="142" spans="1:9" s="95" customFormat="1">
      <c r="A142" s="95">
        <v>20</v>
      </c>
      <c r="B142" s="256">
        <v>44012</v>
      </c>
      <c r="C142" s="103" t="s">
        <v>27</v>
      </c>
      <c r="D142" s="100" t="s">
        <v>83</v>
      </c>
      <c r="E142" s="96">
        <v>2340</v>
      </c>
      <c r="F142" s="259">
        <v>1.4999999999999999E-2</v>
      </c>
      <c r="G142" s="96">
        <v>35</v>
      </c>
      <c r="H142" s="253" t="s">
        <v>76</v>
      </c>
      <c r="I142" s="96"/>
    </row>
    <row r="143" spans="1:9" s="95" customFormat="1">
      <c r="A143" s="95">
        <v>24</v>
      </c>
      <c r="B143" s="256">
        <v>44012</v>
      </c>
      <c r="C143" s="103" t="s">
        <v>27</v>
      </c>
      <c r="D143" s="100" t="s">
        <v>83</v>
      </c>
      <c r="E143" s="96">
        <v>128000</v>
      </c>
      <c r="F143" s="259">
        <v>1.4999999999999999E-2</v>
      </c>
      <c r="G143" s="96">
        <v>1920</v>
      </c>
      <c r="H143" s="253" t="s">
        <v>76</v>
      </c>
      <c r="I143" s="96"/>
    </row>
    <row r="144" spans="1:9" s="95" customFormat="1">
      <c r="A144" s="95">
        <v>32</v>
      </c>
      <c r="B144" s="256">
        <v>44012</v>
      </c>
      <c r="C144" s="103" t="s">
        <v>27</v>
      </c>
      <c r="D144" s="100" t="s">
        <v>83</v>
      </c>
      <c r="E144" s="96">
        <v>225000</v>
      </c>
      <c r="F144" s="259">
        <v>1.4999999999999999E-2</v>
      </c>
      <c r="G144" s="96">
        <v>3375</v>
      </c>
      <c r="H144" s="253" t="s">
        <v>76</v>
      </c>
      <c r="I144" s="96"/>
    </row>
    <row r="145" spans="1:9" s="95" customFormat="1">
      <c r="A145" s="95">
        <v>33</v>
      </c>
      <c r="B145" s="256">
        <v>44012</v>
      </c>
      <c r="C145" s="103" t="s">
        <v>27</v>
      </c>
      <c r="D145" s="100" t="s">
        <v>83</v>
      </c>
      <c r="E145" s="96">
        <v>2340</v>
      </c>
      <c r="F145" s="259">
        <v>1.4999999999999999E-2</v>
      </c>
      <c r="G145" s="96">
        <v>35</v>
      </c>
      <c r="H145" s="253" t="s">
        <v>76</v>
      </c>
      <c r="I145" s="96"/>
    </row>
    <row r="146" spans="1:9" s="95" customFormat="1">
      <c r="A146" s="95">
        <v>34</v>
      </c>
      <c r="B146" s="256">
        <v>44012</v>
      </c>
      <c r="C146" s="103" t="s">
        <v>27</v>
      </c>
      <c r="D146" s="100" t="s">
        <v>83</v>
      </c>
      <c r="E146" s="96">
        <v>2340</v>
      </c>
      <c r="F146" s="259">
        <v>1.4999999999999999E-2</v>
      </c>
      <c r="G146" s="96">
        <v>35</v>
      </c>
      <c r="H146" s="253" t="s">
        <v>76</v>
      </c>
      <c r="I146" s="96"/>
    </row>
    <row r="147" spans="1:9" s="95" customFormat="1">
      <c r="A147" s="95">
        <v>35</v>
      </c>
      <c r="B147" s="256">
        <v>44012</v>
      </c>
      <c r="C147" s="103" t="s">
        <v>27</v>
      </c>
      <c r="D147" s="100" t="s">
        <v>83</v>
      </c>
      <c r="E147" s="96">
        <v>2340</v>
      </c>
      <c r="F147" s="259">
        <v>1.4999999999999999E-2</v>
      </c>
      <c r="G147" s="96">
        <v>35</v>
      </c>
      <c r="H147" s="253" t="s">
        <v>76</v>
      </c>
      <c r="I147" s="96"/>
    </row>
    <row r="148" spans="1:9" s="95" customFormat="1">
      <c r="A148" s="95">
        <v>36</v>
      </c>
      <c r="B148" s="256">
        <v>44012</v>
      </c>
      <c r="C148" s="103" t="s">
        <v>27</v>
      </c>
      <c r="D148" s="100" t="s">
        <v>83</v>
      </c>
      <c r="E148" s="96">
        <v>200000</v>
      </c>
      <c r="F148" s="259">
        <v>1.4999999999999999E-2</v>
      </c>
      <c r="G148" s="96">
        <v>3000</v>
      </c>
      <c r="H148" s="253" t="s">
        <v>76</v>
      </c>
      <c r="I148" s="96"/>
    </row>
    <row r="149" spans="1:9" s="95" customFormat="1">
      <c r="A149" s="95">
        <v>18</v>
      </c>
      <c r="B149" s="256">
        <v>44012</v>
      </c>
      <c r="C149" s="103" t="s">
        <v>84</v>
      </c>
      <c r="D149" s="103" t="s">
        <v>85</v>
      </c>
      <c r="E149" s="96">
        <v>11000</v>
      </c>
      <c r="F149" s="257">
        <v>7.4999999999999997E-3</v>
      </c>
      <c r="G149" s="96">
        <v>83</v>
      </c>
      <c r="H149" s="253" t="s">
        <v>76</v>
      </c>
      <c r="I149" s="96"/>
    </row>
    <row r="150" spans="1:9" s="95" customFormat="1">
      <c r="A150" s="95">
        <v>68</v>
      </c>
      <c r="B150" s="256">
        <v>44012</v>
      </c>
      <c r="C150" s="95" t="s">
        <v>40</v>
      </c>
      <c r="D150" s="98" t="s">
        <v>99</v>
      </c>
      <c r="E150" s="96">
        <v>2750</v>
      </c>
      <c r="F150" s="257">
        <v>7.4999999999999997E-3</v>
      </c>
      <c r="G150" s="96">
        <v>21</v>
      </c>
      <c r="H150" s="253" t="s">
        <v>76</v>
      </c>
      <c r="I150" s="96"/>
    </row>
    <row r="151" spans="1:9" s="95" customFormat="1">
      <c r="A151" s="95">
        <v>23</v>
      </c>
      <c r="B151" s="256">
        <v>44012</v>
      </c>
      <c r="C151" s="254" t="s">
        <v>15</v>
      </c>
      <c r="D151" s="100" t="s">
        <v>86</v>
      </c>
      <c r="E151" s="96">
        <v>10000</v>
      </c>
      <c r="F151" s="257">
        <v>7.4999999999999997E-3</v>
      </c>
      <c r="G151" s="96">
        <v>75</v>
      </c>
      <c r="H151" s="253" t="s">
        <v>76</v>
      </c>
      <c r="I151" s="96"/>
    </row>
    <row r="152" spans="1:9" s="95" customFormat="1">
      <c r="A152" s="95">
        <v>29</v>
      </c>
      <c r="B152" s="256">
        <v>44012</v>
      </c>
      <c r="C152" s="254" t="s">
        <v>17</v>
      </c>
      <c r="D152" s="101" t="s">
        <v>89</v>
      </c>
      <c r="E152" s="96">
        <v>10000</v>
      </c>
      <c r="F152" s="257">
        <v>7.4999999999999997E-3</v>
      </c>
      <c r="G152" s="96">
        <v>75</v>
      </c>
      <c r="H152" s="253" t="s">
        <v>76</v>
      </c>
      <c r="I152" s="96"/>
    </row>
    <row r="153" spans="1:9" s="95" customFormat="1">
      <c r="A153" s="95">
        <v>44</v>
      </c>
      <c r="B153" s="256">
        <v>44012</v>
      </c>
      <c r="C153" s="254" t="s">
        <v>17</v>
      </c>
      <c r="D153" s="101" t="s">
        <v>89</v>
      </c>
      <c r="E153" s="96">
        <v>10000</v>
      </c>
      <c r="F153" s="257">
        <v>7.4999999999999997E-3</v>
      </c>
      <c r="G153" s="96">
        <v>75</v>
      </c>
      <c r="H153" s="253" t="s">
        <v>76</v>
      </c>
      <c r="I153" s="96"/>
    </row>
    <row r="154" spans="1:9" s="95" customFormat="1">
      <c r="A154" s="95">
        <v>28</v>
      </c>
      <c r="B154" s="256">
        <v>44012</v>
      </c>
      <c r="C154" s="254" t="s">
        <v>20</v>
      </c>
      <c r="D154" s="101" t="s">
        <v>90</v>
      </c>
      <c r="E154" s="96">
        <v>10000</v>
      </c>
      <c r="F154" s="257">
        <v>7.4999999999999997E-3</v>
      </c>
      <c r="G154" s="96">
        <v>75</v>
      </c>
      <c r="H154" s="253" t="s">
        <v>76</v>
      </c>
      <c r="I154" s="96"/>
    </row>
    <row r="155" spans="1:9" s="95" customFormat="1">
      <c r="A155" s="95">
        <v>20</v>
      </c>
      <c r="B155" s="256">
        <v>44012</v>
      </c>
      <c r="C155" s="254" t="s">
        <v>64</v>
      </c>
      <c r="D155" s="100" t="s">
        <v>103</v>
      </c>
      <c r="E155" s="96">
        <v>25000</v>
      </c>
      <c r="F155" s="257">
        <v>7.4999999999999997E-3</v>
      </c>
      <c r="G155" s="96">
        <v>188</v>
      </c>
      <c r="H155" s="253" t="s">
        <v>76</v>
      </c>
      <c r="I155" s="96"/>
    </row>
    <row r="156" spans="1:9" s="95" customFormat="1">
      <c r="A156" s="95">
        <v>30</v>
      </c>
      <c r="B156" s="256">
        <v>44012</v>
      </c>
      <c r="C156" s="254" t="s">
        <v>64</v>
      </c>
      <c r="D156" s="100" t="s">
        <v>103</v>
      </c>
      <c r="E156" s="96">
        <v>20000</v>
      </c>
      <c r="F156" s="257">
        <v>7.4999999999999997E-3</v>
      </c>
      <c r="G156" s="96">
        <v>150</v>
      </c>
      <c r="H156" s="253" t="s">
        <v>76</v>
      </c>
      <c r="I156" s="96"/>
    </row>
    <row r="157" spans="1:9" s="95" customFormat="1">
      <c r="A157" s="95">
        <v>48</v>
      </c>
      <c r="B157" s="256">
        <v>44012</v>
      </c>
      <c r="C157" s="254" t="s">
        <v>64</v>
      </c>
      <c r="D157" s="100" t="s">
        <v>103</v>
      </c>
      <c r="E157" s="96">
        <v>20000</v>
      </c>
      <c r="F157" s="257">
        <v>7.4999999999999997E-3</v>
      </c>
      <c r="G157" s="96">
        <v>150</v>
      </c>
      <c r="H157" s="253" t="s">
        <v>76</v>
      </c>
      <c r="I157" s="96"/>
    </row>
    <row r="158" spans="1:9" s="95" customFormat="1">
      <c r="A158" s="95">
        <v>60</v>
      </c>
      <c r="B158" s="256">
        <v>44012</v>
      </c>
      <c r="C158" s="254" t="s">
        <v>64</v>
      </c>
      <c r="D158" s="100" t="s">
        <v>103</v>
      </c>
      <c r="E158" s="96">
        <v>25000</v>
      </c>
      <c r="F158" s="257">
        <v>7.4999999999999997E-3</v>
      </c>
      <c r="G158" s="96">
        <v>188</v>
      </c>
      <c r="H158" s="253" t="s">
        <v>76</v>
      </c>
      <c r="I158" s="96"/>
    </row>
    <row r="159" spans="1:9" s="95" customFormat="1">
      <c r="A159" s="95">
        <v>55</v>
      </c>
      <c r="B159" s="256">
        <v>44012</v>
      </c>
      <c r="C159" s="254" t="s">
        <v>62</v>
      </c>
      <c r="D159" s="102" t="s">
        <v>78</v>
      </c>
      <c r="E159" s="96">
        <v>4950</v>
      </c>
      <c r="F159" s="257">
        <v>7.4999999999999997E-3</v>
      </c>
      <c r="G159" s="96">
        <v>37</v>
      </c>
      <c r="H159" s="253" t="s">
        <v>76</v>
      </c>
      <c r="I159" s="96"/>
    </row>
    <row r="160" spans="1:9" s="95" customFormat="1">
      <c r="A160" s="95">
        <v>6</v>
      </c>
      <c r="B160" s="256">
        <v>44012</v>
      </c>
      <c r="C160" s="254" t="s">
        <v>61</v>
      </c>
      <c r="D160" s="98" t="s">
        <v>101</v>
      </c>
      <c r="E160" s="96">
        <v>27899</v>
      </c>
      <c r="F160" s="257">
        <v>7.4999999999999997E-3</v>
      </c>
      <c r="G160" s="96">
        <v>209</v>
      </c>
      <c r="H160" s="253" t="s">
        <v>76</v>
      </c>
      <c r="I160" s="96"/>
    </row>
    <row r="161" spans="1:9" s="95" customFormat="1">
      <c r="A161" s="95">
        <v>1</v>
      </c>
      <c r="B161" s="256">
        <v>44012</v>
      </c>
      <c r="C161" s="260" t="s">
        <v>71</v>
      </c>
      <c r="D161" s="100" t="s">
        <v>104</v>
      </c>
      <c r="E161" s="5">
        <v>50000</v>
      </c>
      <c r="F161" s="261">
        <v>7.4999999999999997E-2</v>
      </c>
      <c r="G161" s="5">
        <v>3750</v>
      </c>
      <c r="H161" s="253" t="s">
        <v>105</v>
      </c>
      <c r="I161" s="96"/>
    </row>
    <row r="162" spans="1:9" s="95" customFormat="1">
      <c r="A162" s="95">
        <v>2</v>
      </c>
      <c r="B162" s="256">
        <v>44012</v>
      </c>
      <c r="C162" s="260" t="s">
        <v>71</v>
      </c>
      <c r="D162" s="100" t="s">
        <v>104</v>
      </c>
      <c r="E162" s="5">
        <v>50000</v>
      </c>
      <c r="F162" s="261">
        <v>7.4999999999999997E-2</v>
      </c>
      <c r="G162" s="5">
        <v>3750</v>
      </c>
      <c r="H162" s="253" t="s">
        <v>105</v>
      </c>
      <c r="I162" s="96"/>
    </row>
    <row r="163" spans="1:9" s="95" customFormat="1">
      <c r="A163" s="95">
        <v>32</v>
      </c>
      <c r="B163" s="256">
        <v>44012</v>
      </c>
      <c r="C163" s="254" t="s">
        <v>106</v>
      </c>
      <c r="D163" s="254" t="s">
        <v>107</v>
      </c>
      <c r="E163" s="96">
        <v>10000</v>
      </c>
      <c r="F163" s="257">
        <v>7.4999999999999997E-3</v>
      </c>
      <c r="G163" s="96">
        <v>75</v>
      </c>
      <c r="H163" s="253" t="s">
        <v>76</v>
      </c>
      <c r="I163" s="96"/>
    </row>
    <row r="164" spans="1:9" s="95" customFormat="1">
      <c r="A164" s="95">
        <v>5</v>
      </c>
      <c r="B164" s="256">
        <v>44012</v>
      </c>
      <c r="C164" s="166" t="s">
        <v>53</v>
      </c>
      <c r="D164" s="101" t="s">
        <v>108</v>
      </c>
      <c r="E164" s="96">
        <v>19991</v>
      </c>
      <c r="F164" s="259">
        <v>1.4999999999999999E-2</v>
      </c>
      <c r="G164" s="96">
        <v>300</v>
      </c>
      <c r="H164" s="253" t="s">
        <v>76</v>
      </c>
      <c r="I164" s="96"/>
    </row>
    <row r="165" spans="1:9" s="95" customFormat="1">
      <c r="A165" s="95">
        <v>27</v>
      </c>
      <c r="B165" s="256">
        <v>44012</v>
      </c>
      <c r="C165" s="166" t="s">
        <v>53</v>
      </c>
      <c r="D165" s="101" t="s">
        <v>108</v>
      </c>
      <c r="E165" s="96">
        <v>4770</v>
      </c>
      <c r="F165" s="259">
        <v>1.4999999999999999E-2</v>
      </c>
      <c r="G165" s="96">
        <v>72</v>
      </c>
      <c r="H165" s="253" t="s">
        <v>76</v>
      </c>
      <c r="I165" s="96"/>
    </row>
    <row r="166" spans="1:9" s="95" customFormat="1">
      <c r="A166" s="95">
        <v>8</v>
      </c>
      <c r="B166" s="256">
        <v>44012</v>
      </c>
      <c r="C166" s="103" t="s">
        <v>93</v>
      </c>
      <c r="D166" s="101" t="s">
        <v>94</v>
      </c>
      <c r="E166" s="96">
        <v>3300</v>
      </c>
      <c r="F166" s="257">
        <v>7.4999999999999997E-3</v>
      </c>
      <c r="G166" s="96">
        <v>24</v>
      </c>
      <c r="H166" s="253" t="s">
        <v>76</v>
      </c>
      <c r="I166" s="96"/>
    </row>
    <row r="167" spans="1:9" s="95" customFormat="1">
      <c r="A167" s="95">
        <v>34</v>
      </c>
      <c r="B167" s="256">
        <v>44012</v>
      </c>
      <c r="C167" s="103" t="s">
        <v>93</v>
      </c>
      <c r="D167" s="101" t="s">
        <v>94</v>
      </c>
      <c r="E167" s="96">
        <v>1800</v>
      </c>
      <c r="F167" s="257">
        <v>7.4999999999999997E-3</v>
      </c>
      <c r="G167" s="96">
        <v>14</v>
      </c>
      <c r="H167" s="253" t="s">
        <v>76</v>
      </c>
      <c r="I167" s="96"/>
    </row>
    <row r="168" spans="1:9" s="95" customFormat="1">
      <c r="A168" s="95">
        <v>52</v>
      </c>
      <c r="B168" s="256">
        <v>44012</v>
      </c>
      <c r="C168" s="103" t="s">
        <v>93</v>
      </c>
      <c r="D168" s="101" t="s">
        <v>94</v>
      </c>
      <c r="E168" s="96">
        <v>3850</v>
      </c>
      <c r="F168" s="257">
        <v>7.4999999999999997E-3</v>
      </c>
      <c r="G168" s="96">
        <v>29</v>
      </c>
      <c r="H168" s="253" t="s">
        <v>76</v>
      </c>
      <c r="I168" s="96"/>
    </row>
    <row r="169" spans="1:9" s="95" customFormat="1">
      <c r="A169" s="95">
        <v>61</v>
      </c>
      <c r="B169" s="256">
        <v>44012</v>
      </c>
      <c r="C169" s="103" t="s">
        <v>93</v>
      </c>
      <c r="D169" s="101" t="s">
        <v>94</v>
      </c>
      <c r="E169" s="96">
        <v>550</v>
      </c>
      <c r="F169" s="257">
        <v>7.4999999999999997E-3</v>
      </c>
      <c r="G169" s="96">
        <v>4</v>
      </c>
      <c r="H169" s="253" t="s">
        <v>76</v>
      </c>
      <c r="I169" s="96"/>
    </row>
    <row r="170" spans="1:9" s="95" customFormat="1">
      <c r="A170" s="95">
        <v>63</v>
      </c>
      <c r="B170" s="256">
        <v>44012</v>
      </c>
      <c r="C170" s="103" t="s">
        <v>93</v>
      </c>
      <c r="D170" s="101" t="s">
        <v>94</v>
      </c>
      <c r="E170" s="96">
        <v>2700</v>
      </c>
      <c r="F170" s="257">
        <v>7.4999999999999997E-3</v>
      </c>
      <c r="G170" s="96">
        <v>20</v>
      </c>
      <c r="H170" s="253" t="s">
        <v>76</v>
      </c>
      <c r="I170" s="96"/>
    </row>
    <row r="171" spans="1:9" s="95" customFormat="1">
      <c r="A171" s="95">
        <v>29</v>
      </c>
      <c r="B171" s="256">
        <v>44012</v>
      </c>
      <c r="C171" s="166" t="s">
        <v>58</v>
      </c>
      <c r="D171" s="107" t="s">
        <v>109</v>
      </c>
      <c r="E171" s="96">
        <v>16716</v>
      </c>
      <c r="F171" s="259">
        <v>1.4999999999999999E-2</v>
      </c>
      <c r="G171" s="96">
        <v>251</v>
      </c>
      <c r="H171" s="253" t="s">
        <v>76</v>
      </c>
      <c r="I171" s="96"/>
    </row>
    <row r="172" spans="1:9" s="95" customFormat="1">
      <c r="A172" s="95">
        <v>37</v>
      </c>
      <c r="B172" s="256">
        <v>44012</v>
      </c>
      <c r="C172" s="166" t="s">
        <v>58</v>
      </c>
      <c r="D172" s="107" t="s">
        <v>109</v>
      </c>
      <c r="E172" s="5">
        <v>24354</v>
      </c>
      <c r="F172" s="262">
        <v>1.4999999999999999E-2</v>
      </c>
      <c r="G172" s="5">
        <v>365</v>
      </c>
      <c r="H172" s="253" t="s">
        <v>76</v>
      </c>
      <c r="I172" s="96"/>
    </row>
    <row r="173" spans="1:9" s="95" customFormat="1">
      <c r="A173" s="95">
        <v>38</v>
      </c>
      <c r="B173" s="256">
        <v>44012</v>
      </c>
      <c r="C173" s="166" t="s">
        <v>58</v>
      </c>
      <c r="D173" s="107" t="s">
        <v>109</v>
      </c>
      <c r="E173" s="5">
        <v>31277</v>
      </c>
      <c r="F173" s="262">
        <v>1.4999999999999999E-2</v>
      </c>
      <c r="G173" s="5">
        <v>469</v>
      </c>
      <c r="H173" s="253" t="s">
        <v>76</v>
      </c>
      <c r="I173" s="96"/>
    </row>
    <row r="174" spans="1:9" s="95" customFormat="1">
      <c r="A174" s="95">
        <v>3</v>
      </c>
      <c r="B174" s="256">
        <v>44012</v>
      </c>
      <c r="C174" s="260" t="s">
        <v>72</v>
      </c>
      <c r="D174" s="108" t="s">
        <v>110</v>
      </c>
      <c r="E174" s="5">
        <v>19500</v>
      </c>
      <c r="F174" s="261">
        <v>7.4999999999999997E-2</v>
      </c>
      <c r="G174" s="5">
        <v>1463</v>
      </c>
      <c r="H174" s="253" t="s">
        <v>105</v>
      </c>
      <c r="I174" s="96"/>
    </row>
    <row r="175" spans="1:9" s="95" customFormat="1">
      <c r="A175" s="95">
        <v>4</v>
      </c>
      <c r="B175" s="256">
        <v>44012</v>
      </c>
      <c r="C175" s="260" t="s">
        <v>72</v>
      </c>
      <c r="D175" s="108" t="s">
        <v>110</v>
      </c>
      <c r="E175" s="5">
        <v>67903</v>
      </c>
      <c r="F175" s="261">
        <v>7.4999999999999997E-2</v>
      </c>
      <c r="G175" s="5">
        <v>5093</v>
      </c>
      <c r="H175" s="253" t="s">
        <v>105</v>
      </c>
      <c r="I175" s="96"/>
    </row>
    <row r="176" spans="1:9" s="95" customFormat="1">
      <c r="A176" s="95">
        <v>5</v>
      </c>
      <c r="B176" s="256">
        <v>44012</v>
      </c>
      <c r="C176" s="260" t="s">
        <v>72</v>
      </c>
      <c r="D176" s="108" t="s">
        <v>110</v>
      </c>
      <c r="E176" s="5">
        <v>2000</v>
      </c>
      <c r="F176" s="261">
        <v>7.4999999999999997E-2</v>
      </c>
      <c r="G176" s="5">
        <v>150</v>
      </c>
      <c r="H176" s="253" t="s">
        <v>105</v>
      </c>
      <c r="I176" s="96"/>
    </row>
    <row r="177" spans="1:9" s="95" customFormat="1">
      <c r="A177" s="95">
        <v>6</v>
      </c>
      <c r="B177" s="256">
        <v>44012</v>
      </c>
      <c r="C177" s="260" t="s">
        <v>72</v>
      </c>
      <c r="D177" s="108" t="s">
        <v>110</v>
      </c>
      <c r="E177" s="5">
        <v>67903</v>
      </c>
      <c r="F177" s="261">
        <v>7.4999999999999997E-2</v>
      </c>
      <c r="G177" s="5">
        <v>5093</v>
      </c>
      <c r="H177" s="253" t="s">
        <v>105</v>
      </c>
      <c r="I177" s="96"/>
    </row>
    <row r="178" spans="1:9" s="95" customFormat="1">
      <c r="A178" s="95">
        <v>7</v>
      </c>
      <c r="B178" s="256">
        <v>44012</v>
      </c>
      <c r="C178" s="260" t="s">
        <v>72</v>
      </c>
      <c r="D178" s="108" t="s">
        <v>110</v>
      </c>
      <c r="E178" s="5">
        <v>43254</v>
      </c>
      <c r="F178" s="261">
        <v>7.4999999999999997E-2</v>
      </c>
      <c r="G178" s="5">
        <v>3244</v>
      </c>
      <c r="H178" s="253" t="s">
        <v>105</v>
      </c>
      <c r="I178" s="96"/>
    </row>
    <row r="179" spans="1:9" s="95" customFormat="1">
      <c r="A179" s="95">
        <v>3</v>
      </c>
      <c r="B179" s="256">
        <v>44012</v>
      </c>
      <c r="C179" s="166" t="s">
        <v>52</v>
      </c>
      <c r="D179" s="108" t="s">
        <v>110</v>
      </c>
      <c r="E179" s="96">
        <v>10750</v>
      </c>
      <c r="F179" s="259">
        <v>1.4999999999999999E-2</v>
      </c>
      <c r="G179" s="96">
        <v>161</v>
      </c>
      <c r="H179" s="253" t="s">
        <v>76</v>
      </c>
      <c r="I179" s="96"/>
    </row>
    <row r="180" spans="1:9" s="95" customFormat="1">
      <c r="A180" s="95">
        <v>4</v>
      </c>
      <c r="B180" s="256">
        <v>44012</v>
      </c>
      <c r="C180" s="166" t="s">
        <v>52</v>
      </c>
      <c r="D180" s="108" t="s">
        <v>110</v>
      </c>
      <c r="E180" s="96">
        <v>52450</v>
      </c>
      <c r="F180" s="259">
        <v>1.4999999999999999E-2</v>
      </c>
      <c r="G180" s="96">
        <v>787</v>
      </c>
      <c r="H180" s="253" t="s">
        <v>76</v>
      </c>
      <c r="I180" s="96"/>
    </row>
    <row r="181" spans="1:9" s="95" customFormat="1">
      <c r="A181" s="95">
        <v>21</v>
      </c>
      <c r="B181" s="256">
        <v>44012</v>
      </c>
      <c r="C181" s="166" t="s">
        <v>52</v>
      </c>
      <c r="D181" s="108" t="s">
        <v>110</v>
      </c>
      <c r="E181" s="96">
        <v>52450</v>
      </c>
      <c r="F181" s="259">
        <v>1.4999999999999999E-2</v>
      </c>
      <c r="G181" s="96">
        <v>787</v>
      </c>
      <c r="H181" s="253" t="s">
        <v>76</v>
      </c>
      <c r="I181" s="96"/>
    </row>
    <row r="182" spans="1:9" s="95" customFormat="1">
      <c r="A182" s="95">
        <v>22</v>
      </c>
      <c r="B182" s="256">
        <v>44012</v>
      </c>
      <c r="C182" s="166" t="s">
        <v>52</v>
      </c>
      <c r="D182" s="108" t="s">
        <v>110</v>
      </c>
      <c r="E182" s="96">
        <v>10750</v>
      </c>
      <c r="F182" s="259">
        <v>1.4999999999999999E-2</v>
      </c>
      <c r="G182" s="96">
        <v>161</v>
      </c>
      <c r="H182" s="253" t="s">
        <v>76</v>
      </c>
      <c r="I182" s="96"/>
    </row>
    <row r="183" spans="1:9" s="95" customFormat="1">
      <c r="A183" s="95">
        <v>30</v>
      </c>
      <c r="B183" s="256">
        <v>44012</v>
      </c>
      <c r="C183" s="166" t="s">
        <v>52</v>
      </c>
      <c r="D183" s="108" t="s">
        <v>110</v>
      </c>
      <c r="E183" s="96">
        <v>52450</v>
      </c>
      <c r="F183" s="259">
        <v>1.4999999999999999E-2</v>
      </c>
      <c r="G183" s="96">
        <v>787</v>
      </c>
      <c r="H183" s="253" t="s">
        <v>76</v>
      </c>
      <c r="I183" s="96"/>
    </row>
    <row r="184" spans="1:9" s="95" customFormat="1">
      <c r="A184" s="95">
        <v>31</v>
      </c>
      <c r="B184" s="256">
        <v>44012</v>
      </c>
      <c r="C184" s="166" t="s">
        <v>52</v>
      </c>
      <c r="D184" s="108" t="s">
        <v>110</v>
      </c>
      <c r="E184" s="96">
        <v>10750</v>
      </c>
      <c r="F184" s="259">
        <v>1.4999999999999999E-2</v>
      </c>
      <c r="G184" s="96">
        <v>161</v>
      </c>
      <c r="H184" s="253" t="s">
        <v>76</v>
      </c>
      <c r="I184" s="96"/>
    </row>
    <row r="185" spans="1:9" s="95" customFormat="1">
      <c r="A185" s="95">
        <v>13</v>
      </c>
      <c r="B185" s="256">
        <v>44012</v>
      </c>
      <c r="C185" s="254" t="s">
        <v>95</v>
      </c>
      <c r="D185" s="98" t="s">
        <v>96</v>
      </c>
      <c r="E185" s="96">
        <v>1350</v>
      </c>
      <c r="F185" s="257">
        <v>7.4999999999999997E-3</v>
      </c>
      <c r="G185" s="96">
        <v>10</v>
      </c>
      <c r="H185" s="253" t="s">
        <v>76</v>
      </c>
      <c r="I185" s="96"/>
    </row>
    <row r="186" spans="1:9" s="95" customFormat="1">
      <c r="A186" s="95">
        <v>31</v>
      </c>
      <c r="B186" s="256">
        <v>44012</v>
      </c>
      <c r="C186" s="254" t="s">
        <v>95</v>
      </c>
      <c r="D186" s="98" t="s">
        <v>96</v>
      </c>
      <c r="E186" s="96">
        <v>10000</v>
      </c>
      <c r="F186" s="257">
        <v>7.4999999999999997E-3</v>
      </c>
      <c r="G186" s="96">
        <v>75</v>
      </c>
      <c r="H186" s="253" t="s">
        <v>76</v>
      </c>
      <c r="I186" s="96"/>
    </row>
    <row r="187" spans="1:9" s="95" customFormat="1">
      <c r="A187" s="95">
        <v>41</v>
      </c>
      <c r="B187" s="256">
        <v>44012</v>
      </c>
      <c r="C187" s="254" t="s">
        <v>95</v>
      </c>
      <c r="D187" s="98" t="s">
        <v>96</v>
      </c>
      <c r="E187" s="96">
        <v>3300</v>
      </c>
      <c r="F187" s="257">
        <v>7.4999999999999997E-3</v>
      </c>
      <c r="G187" s="96">
        <v>25</v>
      </c>
      <c r="H187" s="253" t="s">
        <v>76</v>
      </c>
      <c r="I187" s="96"/>
    </row>
    <row r="188" spans="1:9" s="95" customFormat="1">
      <c r="A188" s="95">
        <v>43</v>
      </c>
      <c r="B188" s="256">
        <v>44012</v>
      </c>
      <c r="C188" s="254" t="s">
        <v>95</v>
      </c>
      <c r="D188" s="98" t="s">
        <v>96</v>
      </c>
      <c r="E188" s="96">
        <v>18000</v>
      </c>
      <c r="F188" s="257">
        <v>7.4999999999999997E-3</v>
      </c>
      <c r="G188" s="96">
        <v>135</v>
      </c>
      <c r="H188" s="253" t="s">
        <v>76</v>
      </c>
      <c r="I188" s="96"/>
    </row>
    <row r="189" spans="1:9" s="95" customFormat="1">
      <c r="A189" s="95">
        <v>2</v>
      </c>
      <c r="B189" s="256">
        <v>44012</v>
      </c>
      <c r="C189" s="166" t="s">
        <v>51</v>
      </c>
      <c r="D189" s="100" t="s">
        <v>111</v>
      </c>
      <c r="E189" s="96">
        <v>18000</v>
      </c>
      <c r="F189" s="259">
        <v>1.4999999999999999E-2</v>
      </c>
      <c r="G189" s="96">
        <v>270</v>
      </c>
      <c r="H189" s="253" t="s">
        <v>76</v>
      </c>
      <c r="I189" s="96"/>
    </row>
    <row r="190" spans="1:9" s="95" customFormat="1">
      <c r="A190" s="95">
        <v>25</v>
      </c>
      <c r="B190" s="256">
        <v>44012</v>
      </c>
      <c r="C190" s="166" t="s">
        <v>51</v>
      </c>
      <c r="D190" s="100" t="s">
        <v>111</v>
      </c>
      <c r="E190" s="96">
        <v>18000</v>
      </c>
      <c r="F190" s="259">
        <v>1.4999999999999999E-2</v>
      </c>
      <c r="G190" s="96">
        <v>270</v>
      </c>
      <c r="H190" s="253" t="s">
        <v>76</v>
      </c>
      <c r="I190" s="96"/>
    </row>
    <row r="191" spans="1:9" s="95" customFormat="1">
      <c r="A191" s="95">
        <v>1</v>
      </c>
      <c r="B191" s="256">
        <v>44012</v>
      </c>
      <c r="C191" s="166" t="s">
        <v>50</v>
      </c>
      <c r="D191" s="191" t="s">
        <v>112</v>
      </c>
      <c r="E191" s="96">
        <v>4500</v>
      </c>
      <c r="F191" s="259">
        <v>1.4999999999999999E-2</v>
      </c>
      <c r="G191" s="96">
        <v>68</v>
      </c>
      <c r="H191" s="253" t="s">
        <v>76</v>
      </c>
      <c r="I191" s="96"/>
    </row>
    <row r="192" spans="1:9" s="95" customFormat="1">
      <c r="A192" s="95">
        <v>28</v>
      </c>
      <c r="B192" s="256">
        <v>44012</v>
      </c>
      <c r="C192" s="166" t="s">
        <v>50</v>
      </c>
      <c r="D192" s="191" t="s">
        <v>112</v>
      </c>
      <c r="E192" s="96">
        <v>4500</v>
      </c>
      <c r="F192" s="259">
        <v>1.4999999999999999E-2</v>
      </c>
      <c r="G192" s="96">
        <v>68</v>
      </c>
      <c r="H192" s="253" t="s">
        <v>76</v>
      </c>
      <c r="I192" s="96"/>
    </row>
    <row r="193" spans="1:9" s="95" customFormat="1">
      <c r="A193" s="95">
        <v>23</v>
      </c>
      <c r="B193" s="256">
        <v>44012</v>
      </c>
      <c r="C193" s="166" t="s">
        <v>57</v>
      </c>
      <c r="D193" s="107" t="s">
        <v>113</v>
      </c>
      <c r="E193" s="96">
        <v>150000</v>
      </c>
      <c r="F193" s="259">
        <v>1.4999999999999999E-2</v>
      </c>
      <c r="G193" s="96">
        <v>2250</v>
      </c>
      <c r="H193" s="253" t="s">
        <v>76</v>
      </c>
      <c r="I193" s="96"/>
    </row>
    <row r="194" spans="1:9" s="95" customFormat="1">
      <c r="A194" s="95">
        <v>6</v>
      </c>
      <c r="B194" s="256">
        <v>44012</v>
      </c>
      <c r="C194" s="166" t="s">
        <v>54</v>
      </c>
      <c r="D194" s="191" t="s">
        <v>102</v>
      </c>
      <c r="E194" s="96">
        <v>10684</v>
      </c>
      <c r="F194" s="259">
        <v>1.4999999999999999E-2</v>
      </c>
      <c r="G194" s="96">
        <v>160</v>
      </c>
      <c r="H194" s="253" t="s">
        <v>76</v>
      </c>
      <c r="I194" s="96"/>
    </row>
    <row r="195" spans="1:9" s="95" customFormat="1">
      <c r="A195" s="95">
        <v>26</v>
      </c>
      <c r="B195" s="256">
        <v>44012</v>
      </c>
      <c r="C195" s="166" t="s">
        <v>54</v>
      </c>
      <c r="D195" s="191" t="s">
        <v>102</v>
      </c>
      <c r="E195" s="96">
        <v>10685</v>
      </c>
      <c r="F195" s="259">
        <v>1.4999999999999999E-2</v>
      </c>
      <c r="G195" s="96">
        <v>160</v>
      </c>
      <c r="H195" s="253" t="s">
        <v>76</v>
      </c>
      <c r="I195" s="96"/>
    </row>
    <row r="196" spans="1:9">
      <c r="G196" s="263">
        <f>SUM(G4:G195)</f>
        <v>97564.760000000009</v>
      </c>
      <c r="H196" s="253"/>
      <c r="I196" s="96"/>
    </row>
    <row r="199" spans="1:9">
      <c r="G199" s="264"/>
    </row>
  </sheetData>
  <autoFilter ref="A3:J196" xr:uid="{00000000-0009-0000-0000-000003000000}"/>
  <sortState xmlns:xlrd2="http://schemas.microsoft.com/office/spreadsheetml/2017/richdata2" ref="A91:H203">
    <sortCondition ref="C91:C203"/>
  </sortState>
  <pageMargins left="0.69930555555555596" right="0.69930555555555596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7D-7ADE-440B-BC77-FEE2A16498EB}">
  <dimension ref="A1:H99"/>
  <sheetViews>
    <sheetView zoomScaleNormal="100" zoomScaleSheetLayoutView="100" workbookViewId="0">
      <selection activeCell="F98" sqref="F98"/>
    </sheetView>
  </sheetViews>
  <sheetFormatPr defaultColWidth="9" defaultRowHeight="12.75"/>
  <cols>
    <col min="1" max="1" width="6" style="110" customWidth="1"/>
    <col min="2" max="2" width="41.42578125" style="110" bestFit="1" customWidth="1"/>
    <col min="3" max="4" width="9" style="110"/>
    <col min="5" max="5" width="10" style="465" customWidth="1"/>
    <col min="6" max="6" width="11.5703125" style="465" customWidth="1"/>
    <col min="7" max="16384" width="9" style="110"/>
  </cols>
  <sheetData>
    <row r="1" spans="1:6">
      <c r="A1" s="337" t="s">
        <v>479</v>
      </c>
      <c r="C1" s="442"/>
      <c r="D1" s="442"/>
      <c r="E1" s="403"/>
      <c r="F1" s="403"/>
    </row>
    <row r="2" spans="1:6">
      <c r="A2" s="337" t="s">
        <v>577</v>
      </c>
      <c r="C2" s="442"/>
      <c r="D2" s="442"/>
      <c r="E2" s="479"/>
      <c r="F2" s="479"/>
    </row>
    <row r="3" spans="1:6">
      <c r="A3" s="442" t="s">
        <v>481</v>
      </c>
      <c r="C3" s="442"/>
      <c r="D3" s="442"/>
      <c r="E3" s="403"/>
      <c r="F3" s="403"/>
    </row>
    <row r="4" spans="1:6">
      <c r="A4" s="449" t="s">
        <v>392</v>
      </c>
      <c r="B4" s="450" t="s">
        <v>345</v>
      </c>
      <c r="C4" s="442"/>
      <c r="D4" s="442"/>
      <c r="E4" s="403"/>
      <c r="F4" s="403"/>
    </row>
    <row r="5" spans="1:6">
      <c r="A5" s="437" t="s">
        <v>332</v>
      </c>
      <c r="B5" s="437" t="s">
        <v>333</v>
      </c>
      <c r="C5" s="437" t="s">
        <v>8</v>
      </c>
      <c r="D5" s="437" t="s">
        <v>336</v>
      </c>
      <c r="E5" s="28" t="s">
        <v>337</v>
      </c>
      <c r="F5" s="28" t="s">
        <v>10</v>
      </c>
    </row>
    <row r="6" spans="1:6">
      <c r="A6" s="437">
        <v>1</v>
      </c>
      <c r="B6" s="369" t="s">
        <v>58</v>
      </c>
      <c r="C6" s="443" t="s">
        <v>386</v>
      </c>
      <c r="D6" s="437" t="s">
        <v>76</v>
      </c>
      <c r="E6" s="408">
        <v>15937</v>
      </c>
      <c r="F6" s="28">
        <f>E6*C6</f>
        <v>318.74</v>
      </c>
    </row>
    <row r="7" spans="1:6">
      <c r="A7" s="444">
        <v>2</v>
      </c>
      <c r="B7" s="369"/>
      <c r="C7" s="443" t="s">
        <v>386</v>
      </c>
      <c r="D7" s="437" t="s">
        <v>76</v>
      </c>
      <c r="E7" s="408"/>
      <c r="F7" s="28">
        <f t="shared" ref="F7:F9" si="0">E7*C7</f>
        <v>0</v>
      </c>
    </row>
    <row r="8" spans="1:6">
      <c r="A8" s="437">
        <v>3</v>
      </c>
      <c r="B8" s="369"/>
      <c r="C8" s="443" t="s">
        <v>386</v>
      </c>
      <c r="D8" s="437" t="s">
        <v>364</v>
      </c>
      <c r="E8" s="408"/>
      <c r="F8" s="28">
        <f t="shared" si="0"/>
        <v>0</v>
      </c>
    </row>
    <row r="9" spans="1:6">
      <c r="A9" s="444">
        <v>4</v>
      </c>
      <c r="B9" s="369"/>
      <c r="C9" s="443" t="s">
        <v>386</v>
      </c>
      <c r="D9" s="437" t="s">
        <v>76</v>
      </c>
      <c r="E9" s="408"/>
      <c r="F9" s="28">
        <f t="shared" si="0"/>
        <v>0</v>
      </c>
    </row>
    <row r="10" spans="1:6" ht="13.5" thickBot="1">
      <c r="A10" s="480"/>
      <c r="B10" s="481" t="s">
        <v>343</v>
      </c>
      <c r="C10" s="481"/>
      <c r="D10" s="481"/>
      <c r="E10" s="413">
        <f>SUM(E6:E9)</f>
        <v>15937</v>
      </c>
      <c r="F10" s="413">
        <f>SUM(F6:F9)</f>
        <v>318.74</v>
      </c>
    </row>
    <row r="11" spans="1:6" ht="13.5" thickTop="1">
      <c r="A11" s="444"/>
      <c r="B11" s="448"/>
      <c r="C11" s="448"/>
      <c r="D11" s="448"/>
      <c r="E11" s="28"/>
      <c r="F11" s="5"/>
    </row>
    <row r="12" spans="1:6">
      <c r="A12" s="459" t="s">
        <v>566</v>
      </c>
      <c r="B12" s="442"/>
      <c r="C12" s="442"/>
      <c r="D12" s="442"/>
      <c r="E12" s="403"/>
      <c r="F12" s="403"/>
    </row>
    <row r="13" spans="1:6">
      <c r="A13" s="437" t="s">
        <v>332</v>
      </c>
      <c r="B13" s="437" t="s">
        <v>333</v>
      </c>
      <c r="C13" s="437" t="s">
        <v>8</v>
      </c>
      <c r="D13" s="437" t="s">
        <v>336</v>
      </c>
      <c r="E13" s="28" t="s">
        <v>337</v>
      </c>
      <c r="F13" s="28" t="s">
        <v>10</v>
      </c>
    </row>
    <row r="14" spans="1:6">
      <c r="A14" s="444">
        <v>1</v>
      </c>
      <c r="B14" s="369" t="s">
        <v>482</v>
      </c>
      <c r="C14" s="443" t="s">
        <v>386</v>
      </c>
      <c r="D14" s="437" t="s">
        <v>364</v>
      </c>
      <c r="E14" s="408">
        <v>6400</v>
      </c>
      <c r="F14" s="28">
        <f t="shared" ref="F14:F16" si="1">E14*C14</f>
        <v>128</v>
      </c>
    </row>
    <row r="15" spans="1:6">
      <c r="A15" s="444">
        <v>2</v>
      </c>
      <c r="B15" s="369" t="s">
        <v>482</v>
      </c>
      <c r="C15" s="443" t="s">
        <v>386</v>
      </c>
      <c r="D15" s="437" t="s">
        <v>364</v>
      </c>
      <c r="E15" s="408">
        <v>5300</v>
      </c>
      <c r="F15" s="28">
        <f t="shared" si="1"/>
        <v>106</v>
      </c>
    </row>
    <row r="16" spans="1:6">
      <c r="A16" s="444">
        <v>3</v>
      </c>
      <c r="B16" s="369" t="s">
        <v>482</v>
      </c>
      <c r="C16" s="443" t="s">
        <v>386</v>
      </c>
      <c r="D16" s="437" t="s">
        <v>364</v>
      </c>
      <c r="E16" s="408">
        <v>6150</v>
      </c>
      <c r="F16" s="28">
        <f t="shared" si="1"/>
        <v>123</v>
      </c>
    </row>
    <row r="17" spans="1:8" ht="13.5" thickBot="1">
      <c r="A17" s="480"/>
      <c r="B17" s="481" t="s">
        <v>343</v>
      </c>
      <c r="C17" s="481"/>
      <c r="D17" s="481"/>
      <c r="E17" s="413">
        <f>SUM(E14:E14)</f>
        <v>6400</v>
      </c>
      <c r="F17" s="413">
        <f>SUM(F14:F16)</f>
        <v>357</v>
      </c>
    </row>
    <row r="18" spans="1:8" ht="13.5" thickTop="1">
      <c r="A18" s="444"/>
      <c r="B18" s="448"/>
      <c r="C18" s="448"/>
      <c r="D18" s="448"/>
      <c r="E18" s="28"/>
      <c r="F18" s="5"/>
    </row>
    <row r="19" spans="1:8">
      <c r="A19" s="482"/>
      <c r="B19" s="483"/>
      <c r="C19" s="483"/>
      <c r="D19" s="483"/>
      <c r="E19" s="28"/>
      <c r="F19" s="28"/>
    </row>
    <row r="20" spans="1:8">
      <c r="A20" s="449" t="s">
        <v>392</v>
      </c>
      <c r="B20" s="450" t="s">
        <v>345</v>
      </c>
      <c r="C20" s="448"/>
      <c r="D20" s="448"/>
      <c r="E20" s="28"/>
      <c r="F20" s="5"/>
    </row>
    <row r="21" spans="1:8">
      <c r="A21" s="437" t="s">
        <v>332</v>
      </c>
      <c r="B21" s="437" t="s">
        <v>333</v>
      </c>
      <c r="C21" s="437" t="s">
        <v>335</v>
      </c>
      <c r="D21" s="437" t="s">
        <v>336</v>
      </c>
      <c r="E21" s="28" t="s">
        <v>337</v>
      </c>
      <c r="F21" s="28" t="s">
        <v>10</v>
      </c>
    </row>
    <row r="22" spans="1:8">
      <c r="A22" s="444">
        <v>1</v>
      </c>
      <c r="B22" s="353" t="s">
        <v>93</v>
      </c>
      <c r="C22" s="451" t="s">
        <v>393</v>
      </c>
      <c r="D22" s="437" t="s">
        <v>76</v>
      </c>
      <c r="E22" s="408">
        <v>2400</v>
      </c>
      <c r="F22" s="452">
        <f>E22*C22</f>
        <v>24</v>
      </c>
      <c r="G22" s="488"/>
      <c r="H22" s="432"/>
    </row>
    <row r="23" spans="1:8">
      <c r="A23" s="444">
        <v>2</v>
      </c>
      <c r="B23" s="353" t="s">
        <v>530</v>
      </c>
      <c r="C23" s="451" t="s">
        <v>393</v>
      </c>
      <c r="D23" s="437" t="s">
        <v>76</v>
      </c>
      <c r="E23" s="408">
        <v>1400</v>
      </c>
      <c r="F23" s="452">
        <f t="shared" ref="F23:F63" si="2">E23*C23</f>
        <v>14</v>
      </c>
      <c r="G23" s="488"/>
      <c r="H23" s="432"/>
    </row>
    <row r="24" spans="1:8">
      <c r="A24" s="444">
        <v>3</v>
      </c>
      <c r="B24" s="353" t="s">
        <v>304</v>
      </c>
      <c r="C24" s="451" t="s">
        <v>393</v>
      </c>
      <c r="D24" s="437" t="s">
        <v>76</v>
      </c>
      <c r="E24" s="408">
        <v>4400</v>
      </c>
      <c r="F24" s="452">
        <f t="shared" si="2"/>
        <v>44</v>
      </c>
      <c r="G24" s="488"/>
      <c r="H24" s="432"/>
    </row>
    <row r="25" spans="1:8">
      <c r="A25" s="444">
        <v>4</v>
      </c>
      <c r="B25" s="353" t="s">
        <v>304</v>
      </c>
      <c r="C25" s="451" t="s">
        <v>393</v>
      </c>
      <c r="D25" s="437" t="s">
        <v>76</v>
      </c>
      <c r="E25" s="408">
        <v>6400</v>
      </c>
      <c r="F25" s="452">
        <f t="shared" si="2"/>
        <v>64</v>
      </c>
      <c r="G25" s="488"/>
      <c r="H25" s="432"/>
    </row>
    <row r="26" spans="1:8">
      <c r="A26" s="444">
        <v>5</v>
      </c>
      <c r="B26" s="353" t="s">
        <v>542</v>
      </c>
      <c r="C26" s="451" t="s">
        <v>393</v>
      </c>
      <c r="D26" s="437" t="s">
        <v>76</v>
      </c>
      <c r="E26" s="408">
        <v>1400</v>
      </c>
      <c r="F26" s="452">
        <f t="shared" si="2"/>
        <v>14</v>
      </c>
      <c r="G26" s="488"/>
      <c r="H26" s="432"/>
    </row>
    <row r="27" spans="1:8">
      <c r="A27" s="444">
        <v>6</v>
      </c>
      <c r="B27" s="353" t="s">
        <v>567</v>
      </c>
      <c r="C27" s="451" t="s">
        <v>393</v>
      </c>
      <c r="D27" s="437" t="s">
        <v>76</v>
      </c>
      <c r="E27" s="408">
        <v>2500</v>
      </c>
      <c r="F27" s="452">
        <f t="shared" si="2"/>
        <v>25</v>
      </c>
      <c r="G27" s="488"/>
      <c r="H27" s="432"/>
    </row>
    <row r="28" spans="1:8">
      <c r="A28" s="444">
        <v>7</v>
      </c>
      <c r="B28" s="353" t="s">
        <v>576</v>
      </c>
      <c r="C28" s="451" t="s">
        <v>393</v>
      </c>
      <c r="D28" s="437" t="s">
        <v>76</v>
      </c>
      <c r="E28" s="408">
        <v>5000</v>
      </c>
      <c r="F28" s="452">
        <f t="shared" si="2"/>
        <v>50</v>
      </c>
      <c r="G28" s="488"/>
      <c r="H28" s="432"/>
    </row>
    <row r="29" spans="1:8">
      <c r="A29" s="444">
        <v>8</v>
      </c>
      <c r="B29" s="353" t="s">
        <v>541</v>
      </c>
      <c r="C29" s="451" t="s">
        <v>393</v>
      </c>
      <c r="D29" s="437" t="s">
        <v>76</v>
      </c>
      <c r="E29" s="408">
        <v>5000</v>
      </c>
      <c r="F29" s="452">
        <f t="shared" si="2"/>
        <v>50</v>
      </c>
      <c r="G29" s="488"/>
      <c r="H29" s="432"/>
    </row>
    <row r="30" spans="1:8">
      <c r="A30" s="444">
        <v>9</v>
      </c>
      <c r="B30" s="353" t="s">
        <v>531</v>
      </c>
      <c r="C30" s="451" t="s">
        <v>393</v>
      </c>
      <c r="D30" s="437" t="s">
        <v>76</v>
      </c>
      <c r="E30" s="408">
        <v>5000</v>
      </c>
      <c r="F30" s="452">
        <f t="shared" si="2"/>
        <v>50</v>
      </c>
      <c r="G30" s="488"/>
      <c r="H30" s="432"/>
    </row>
    <row r="31" spans="1:8">
      <c r="A31" s="444">
        <v>10</v>
      </c>
      <c r="B31" s="353" t="s">
        <v>304</v>
      </c>
      <c r="C31" s="451" t="s">
        <v>393</v>
      </c>
      <c r="D31" s="437" t="s">
        <v>76</v>
      </c>
      <c r="E31" s="408">
        <v>5000</v>
      </c>
      <c r="F31" s="452">
        <f t="shared" si="2"/>
        <v>50</v>
      </c>
      <c r="G31" s="488"/>
      <c r="H31" s="432"/>
    </row>
    <row r="32" spans="1:8">
      <c r="A32" s="444">
        <v>11</v>
      </c>
      <c r="B32" s="353" t="s">
        <v>542</v>
      </c>
      <c r="C32" s="451" t="s">
        <v>393</v>
      </c>
      <c r="D32" s="437" t="s">
        <v>76</v>
      </c>
      <c r="E32" s="408">
        <v>25000</v>
      </c>
      <c r="F32" s="452">
        <f t="shared" si="2"/>
        <v>250</v>
      </c>
      <c r="G32" s="488"/>
      <c r="H32" s="432"/>
    </row>
    <row r="33" spans="1:8">
      <c r="A33" s="444">
        <v>12</v>
      </c>
      <c r="B33" s="353" t="s">
        <v>560</v>
      </c>
      <c r="C33" s="451" t="s">
        <v>393</v>
      </c>
      <c r="D33" s="437" t="s">
        <v>76</v>
      </c>
      <c r="E33" s="408">
        <v>7000</v>
      </c>
      <c r="F33" s="452">
        <f t="shared" si="2"/>
        <v>70</v>
      </c>
      <c r="G33" s="488"/>
      <c r="H33" s="432"/>
    </row>
    <row r="34" spans="1:8">
      <c r="A34" s="444">
        <v>13</v>
      </c>
      <c r="B34" s="353" t="s">
        <v>530</v>
      </c>
      <c r="C34" s="451" t="s">
        <v>393</v>
      </c>
      <c r="D34" s="437" t="s">
        <v>76</v>
      </c>
      <c r="E34" s="408">
        <v>2800</v>
      </c>
      <c r="F34" s="452">
        <f t="shared" si="2"/>
        <v>28</v>
      </c>
      <c r="G34" s="488"/>
      <c r="H34" s="432"/>
    </row>
    <row r="35" spans="1:8">
      <c r="A35" s="444">
        <v>14</v>
      </c>
      <c r="B35" s="353" t="s">
        <v>567</v>
      </c>
      <c r="C35" s="451" t="s">
        <v>393</v>
      </c>
      <c r="D35" s="110" t="s">
        <v>76</v>
      </c>
      <c r="E35" s="110">
        <v>3500</v>
      </c>
      <c r="F35" s="465">
        <f t="shared" si="2"/>
        <v>35</v>
      </c>
      <c r="G35" s="488"/>
      <c r="H35" s="432"/>
    </row>
    <row r="36" spans="1:8">
      <c r="A36" s="444">
        <v>15</v>
      </c>
      <c r="B36" s="353" t="s">
        <v>93</v>
      </c>
      <c r="C36" s="451" t="s">
        <v>393</v>
      </c>
      <c r="D36" s="110" t="s">
        <v>76</v>
      </c>
      <c r="E36" s="110">
        <v>2800</v>
      </c>
      <c r="F36" s="465">
        <f t="shared" si="2"/>
        <v>28</v>
      </c>
      <c r="G36" s="488"/>
      <c r="H36" s="432"/>
    </row>
    <row r="37" spans="1:8">
      <c r="A37" s="444">
        <v>16</v>
      </c>
      <c r="B37" s="353" t="s">
        <v>304</v>
      </c>
      <c r="C37" s="451" t="s">
        <v>393</v>
      </c>
      <c r="D37" s="110" t="s">
        <v>76</v>
      </c>
      <c r="E37" s="110">
        <v>4000</v>
      </c>
      <c r="F37" s="465">
        <f t="shared" si="2"/>
        <v>40</v>
      </c>
      <c r="G37" s="488"/>
      <c r="H37" s="432"/>
    </row>
    <row r="38" spans="1:8">
      <c r="A38" s="444">
        <v>17</v>
      </c>
      <c r="B38" s="353" t="s">
        <v>500</v>
      </c>
      <c r="C38" s="451" t="s">
        <v>393</v>
      </c>
      <c r="D38" s="110" t="s">
        <v>76</v>
      </c>
      <c r="E38" s="110">
        <v>1400</v>
      </c>
      <c r="F38" s="465">
        <f t="shared" si="2"/>
        <v>14</v>
      </c>
      <c r="G38" s="488"/>
      <c r="H38" s="432"/>
    </row>
    <row r="39" spans="1:8">
      <c r="A39" s="444">
        <v>18</v>
      </c>
      <c r="B39" s="353" t="s">
        <v>304</v>
      </c>
      <c r="C39" s="451" t="s">
        <v>393</v>
      </c>
      <c r="D39" s="110" t="s">
        <v>76</v>
      </c>
      <c r="E39" s="110">
        <v>5000</v>
      </c>
      <c r="F39" s="465">
        <f t="shared" si="2"/>
        <v>50</v>
      </c>
      <c r="G39" s="488"/>
      <c r="H39" s="432"/>
    </row>
    <row r="40" spans="1:8">
      <c r="A40" s="444">
        <v>19</v>
      </c>
      <c r="B40" s="353" t="s">
        <v>304</v>
      </c>
      <c r="C40" s="451" t="s">
        <v>393</v>
      </c>
      <c r="D40" s="110" t="s">
        <v>76</v>
      </c>
      <c r="E40" s="110">
        <v>10000</v>
      </c>
      <c r="F40" s="465">
        <f t="shared" si="2"/>
        <v>100</v>
      </c>
      <c r="G40" s="488"/>
      <c r="H40" s="432"/>
    </row>
    <row r="41" spans="1:8">
      <c r="A41" s="444">
        <v>20</v>
      </c>
      <c r="B41" s="353" t="s">
        <v>536</v>
      </c>
      <c r="C41" s="451" t="s">
        <v>393</v>
      </c>
      <c r="D41" s="110" t="s">
        <v>76</v>
      </c>
      <c r="E41" s="110">
        <v>50000</v>
      </c>
      <c r="F41" s="465">
        <f t="shared" si="2"/>
        <v>500</v>
      </c>
      <c r="G41" s="488"/>
      <c r="H41" s="432"/>
    </row>
    <row r="42" spans="1:8">
      <c r="A42" s="444">
        <v>21</v>
      </c>
      <c r="B42" s="353" t="s">
        <v>541</v>
      </c>
      <c r="C42" s="451" t="s">
        <v>393</v>
      </c>
      <c r="D42" s="110" t="s">
        <v>76</v>
      </c>
      <c r="E42" s="110">
        <v>5000</v>
      </c>
      <c r="F42" s="465">
        <f t="shared" si="2"/>
        <v>50</v>
      </c>
      <c r="G42" s="488"/>
      <c r="H42" s="432"/>
    </row>
    <row r="43" spans="1:8">
      <c r="A43" s="444">
        <v>22</v>
      </c>
      <c r="B43" s="353" t="s">
        <v>560</v>
      </c>
      <c r="C43" s="451" t="s">
        <v>393</v>
      </c>
      <c r="D43" s="110" t="s">
        <v>76</v>
      </c>
      <c r="E43" s="110">
        <v>25000</v>
      </c>
      <c r="F43" s="465">
        <f t="shared" si="2"/>
        <v>250</v>
      </c>
      <c r="G43" s="488"/>
      <c r="H43" s="432"/>
    </row>
    <row r="44" spans="1:8">
      <c r="A44" s="444">
        <v>23</v>
      </c>
      <c r="B44" s="353" t="s">
        <v>304</v>
      </c>
      <c r="C44" s="451" t="s">
        <v>393</v>
      </c>
      <c r="D44" s="110" t="s">
        <v>76</v>
      </c>
      <c r="E44" s="110">
        <v>3300</v>
      </c>
      <c r="F44" s="465">
        <f t="shared" si="2"/>
        <v>33</v>
      </c>
      <c r="G44" s="488"/>
      <c r="H44" s="432"/>
    </row>
    <row r="45" spans="1:8">
      <c r="A45" s="444">
        <v>24</v>
      </c>
      <c r="B45" s="353" t="s">
        <v>93</v>
      </c>
      <c r="C45" s="451" t="s">
        <v>393</v>
      </c>
      <c r="D45" s="110" t="s">
        <v>76</v>
      </c>
      <c r="E45" s="110">
        <v>3600</v>
      </c>
      <c r="F45" s="465">
        <f t="shared" si="2"/>
        <v>36</v>
      </c>
      <c r="G45" s="488"/>
      <c r="H45" s="432"/>
    </row>
    <row r="46" spans="1:8">
      <c r="A46" s="444">
        <v>25</v>
      </c>
      <c r="B46" s="353" t="s">
        <v>304</v>
      </c>
      <c r="C46" s="451" t="s">
        <v>393</v>
      </c>
      <c r="D46" s="110" t="s">
        <v>76</v>
      </c>
      <c r="E46" s="110">
        <v>5000</v>
      </c>
      <c r="F46" s="465">
        <f t="shared" si="2"/>
        <v>50</v>
      </c>
      <c r="G46" s="488"/>
      <c r="H46" s="432"/>
    </row>
    <row r="47" spans="1:8">
      <c r="A47" s="444">
        <v>26</v>
      </c>
      <c r="B47" s="353" t="s">
        <v>542</v>
      </c>
      <c r="C47" s="451" t="s">
        <v>393</v>
      </c>
      <c r="D47" s="110" t="s">
        <v>76</v>
      </c>
      <c r="E47" s="110">
        <v>20000</v>
      </c>
      <c r="F47" s="465">
        <f t="shared" si="2"/>
        <v>200</v>
      </c>
      <c r="G47" s="488"/>
      <c r="H47" s="432"/>
    </row>
    <row r="48" spans="1:8">
      <c r="A48" s="444">
        <v>27</v>
      </c>
      <c r="B48" s="353" t="s">
        <v>533</v>
      </c>
      <c r="C48" s="451" t="s">
        <v>393</v>
      </c>
      <c r="D48" s="110" t="s">
        <v>76</v>
      </c>
      <c r="E48" s="110">
        <v>20000</v>
      </c>
      <c r="F48" s="465">
        <f t="shared" si="2"/>
        <v>200</v>
      </c>
      <c r="G48" s="488"/>
      <c r="H48" s="432"/>
    </row>
    <row r="49" spans="1:8">
      <c r="A49" s="444">
        <v>28</v>
      </c>
      <c r="B49" s="353" t="s">
        <v>578</v>
      </c>
      <c r="C49" s="451" t="s">
        <v>393</v>
      </c>
      <c r="D49" s="110" t="s">
        <v>76</v>
      </c>
      <c r="E49" s="110">
        <v>25000</v>
      </c>
      <c r="F49" s="465">
        <f t="shared" si="2"/>
        <v>250</v>
      </c>
      <c r="G49" s="488"/>
      <c r="H49" s="432"/>
    </row>
    <row r="50" spans="1:8">
      <c r="A50" s="444">
        <v>29</v>
      </c>
      <c r="B50" s="353" t="s">
        <v>567</v>
      </c>
      <c r="C50" s="451" t="s">
        <v>393</v>
      </c>
      <c r="D50" s="110" t="s">
        <v>76</v>
      </c>
      <c r="E50" s="110">
        <v>3700</v>
      </c>
      <c r="F50" s="465">
        <f t="shared" si="2"/>
        <v>37</v>
      </c>
      <c r="G50" s="488"/>
      <c r="H50" s="432"/>
    </row>
    <row r="51" spans="1:8">
      <c r="A51" s="444">
        <v>30</v>
      </c>
      <c r="B51" s="353" t="s">
        <v>304</v>
      </c>
      <c r="C51" s="451" t="s">
        <v>393</v>
      </c>
      <c r="D51" s="110" t="s">
        <v>76</v>
      </c>
      <c r="E51" s="110">
        <v>7900</v>
      </c>
      <c r="F51" s="465">
        <f t="shared" si="2"/>
        <v>79</v>
      </c>
      <c r="G51" s="488"/>
      <c r="H51" s="432"/>
    </row>
    <row r="52" spans="1:8">
      <c r="A52" s="444">
        <v>31</v>
      </c>
      <c r="B52" s="353" t="s">
        <v>530</v>
      </c>
      <c r="C52" s="451" t="s">
        <v>393</v>
      </c>
      <c r="D52" s="110" t="s">
        <v>76</v>
      </c>
      <c r="E52" s="110">
        <v>2800</v>
      </c>
      <c r="F52" s="465">
        <f t="shared" si="2"/>
        <v>28</v>
      </c>
      <c r="G52" s="488"/>
      <c r="H52" s="432"/>
    </row>
    <row r="53" spans="1:8">
      <c r="A53" s="444">
        <v>32</v>
      </c>
      <c r="B53" s="353" t="s">
        <v>238</v>
      </c>
      <c r="C53" s="451" t="s">
        <v>393</v>
      </c>
      <c r="D53" s="110" t="s">
        <v>76</v>
      </c>
      <c r="E53" s="110">
        <v>1400</v>
      </c>
      <c r="F53" s="465">
        <f t="shared" si="2"/>
        <v>14</v>
      </c>
      <c r="G53" s="488"/>
      <c r="H53" s="432"/>
    </row>
    <row r="54" spans="1:8">
      <c r="A54" s="444">
        <v>33</v>
      </c>
      <c r="B54" s="353" t="s">
        <v>541</v>
      </c>
      <c r="C54" s="451" t="s">
        <v>393</v>
      </c>
      <c r="D54" s="110" t="s">
        <v>76</v>
      </c>
      <c r="E54" s="110">
        <v>6000</v>
      </c>
      <c r="F54" s="465">
        <f t="shared" si="2"/>
        <v>60</v>
      </c>
      <c r="G54" s="488"/>
      <c r="H54" s="432"/>
    </row>
    <row r="55" spans="1:8">
      <c r="A55" s="444">
        <v>34</v>
      </c>
      <c r="B55" s="353" t="s">
        <v>567</v>
      </c>
      <c r="C55" s="451" t="s">
        <v>393</v>
      </c>
      <c r="D55" s="110" t="s">
        <v>76</v>
      </c>
      <c r="E55" s="110">
        <v>700</v>
      </c>
      <c r="F55" s="465">
        <f t="shared" si="2"/>
        <v>7</v>
      </c>
      <c r="G55" s="488"/>
      <c r="H55" s="432"/>
    </row>
    <row r="56" spans="1:8">
      <c r="A56" s="444">
        <v>35</v>
      </c>
      <c r="B56" s="353" t="s">
        <v>529</v>
      </c>
      <c r="C56" s="451" t="s">
        <v>393</v>
      </c>
      <c r="D56" s="110" t="s">
        <v>76</v>
      </c>
      <c r="E56" s="110">
        <v>1300</v>
      </c>
      <c r="F56" s="465">
        <f t="shared" si="2"/>
        <v>13</v>
      </c>
      <c r="G56" s="488"/>
      <c r="H56" s="432"/>
    </row>
    <row r="57" spans="1:8">
      <c r="A57" s="444">
        <v>36</v>
      </c>
      <c r="B57" s="353" t="s">
        <v>93</v>
      </c>
      <c r="C57" s="451" t="s">
        <v>393</v>
      </c>
      <c r="D57" s="110" t="s">
        <v>76</v>
      </c>
      <c r="E57" s="110">
        <v>3900</v>
      </c>
      <c r="F57" s="465">
        <f t="shared" si="2"/>
        <v>39</v>
      </c>
      <c r="G57" s="488"/>
      <c r="H57" s="432"/>
    </row>
    <row r="58" spans="1:8">
      <c r="A58" s="444">
        <v>37</v>
      </c>
      <c r="B58" s="353" t="s">
        <v>500</v>
      </c>
      <c r="C58" s="451" t="s">
        <v>393</v>
      </c>
      <c r="D58" s="110" t="s">
        <v>76</v>
      </c>
      <c r="E58" s="110">
        <v>4900</v>
      </c>
      <c r="F58" s="465">
        <f t="shared" si="2"/>
        <v>49</v>
      </c>
      <c r="G58" s="488"/>
      <c r="H58" s="432"/>
    </row>
    <row r="59" spans="1:8">
      <c r="A59" s="444">
        <v>38</v>
      </c>
      <c r="B59" s="353" t="s">
        <v>304</v>
      </c>
      <c r="C59" s="451" t="s">
        <v>393</v>
      </c>
      <c r="D59" s="110" t="s">
        <v>76</v>
      </c>
      <c r="E59" s="110">
        <v>3900</v>
      </c>
      <c r="F59" s="465">
        <f t="shared" si="2"/>
        <v>39</v>
      </c>
      <c r="G59" s="488"/>
      <c r="H59" s="432"/>
    </row>
    <row r="60" spans="1:8">
      <c r="A60" s="444">
        <v>39</v>
      </c>
      <c r="B60" s="353" t="s">
        <v>304</v>
      </c>
      <c r="C60" s="451" t="s">
        <v>393</v>
      </c>
      <c r="D60" s="110" t="s">
        <v>76</v>
      </c>
      <c r="E60" s="110">
        <v>7100</v>
      </c>
      <c r="F60" s="465">
        <f t="shared" si="2"/>
        <v>71</v>
      </c>
      <c r="G60" s="488"/>
      <c r="H60" s="432"/>
    </row>
    <row r="61" spans="1:8">
      <c r="A61" s="444">
        <v>40</v>
      </c>
      <c r="B61" s="353" t="s">
        <v>530</v>
      </c>
      <c r="C61" s="451" t="s">
        <v>393</v>
      </c>
      <c r="D61" s="110" t="s">
        <v>76</v>
      </c>
      <c r="E61" s="110">
        <v>3200</v>
      </c>
      <c r="F61" s="465">
        <f t="shared" si="2"/>
        <v>32</v>
      </c>
      <c r="G61" s="488"/>
      <c r="H61" s="432"/>
    </row>
    <row r="62" spans="1:8">
      <c r="A62" s="444">
        <v>41</v>
      </c>
      <c r="B62" s="353" t="s">
        <v>542</v>
      </c>
      <c r="C62" s="451" t="s">
        <v>393</v>
      </c>
      <c r="D62" s="110" t="s">
        <v>76</v>
      </c>
      <c r="E62" s="110">
        <v>25000</v>
      </c>
      <c r="F62" s="465">
        <f t="shared" si="2"/>
        <v>250</v>
      </c>
      <c r="G62" s="488"/>
      <c r="H62" s="432"/>
    </row>
    <row r="63" spans="1:8">
      <c r="A63" s="444">
        <v>42</v>
      </c>
      <c r="B63" s="353" t="s">
        <v>533</v>
      </c>
      <c r="C63" s="451" t="s">
        <v>393</v>
      </c>
      <c r="D63" s="110" t="s">
        <v>76</v>
      </c>
      <c r="E63" s="110">
        <v>20000</v>
      </c>
      <c r="F63" s="465">
        <f t="shared" si="2"/>
        <v>200</v>
      </c>
      <c r="G63" s="488"/>
      <c r="H63" s="432"/>
    </row>
    <row r="64" spans="1:8" ht="13.5" thickBot="1">
      <c r="A64" s="480"/>
      <c r="B64" s="484" t="s">
        <v>371</v>
      </c>
      <c r="C64" s="485"/>
      <c r="D64" s="434"/>
      <c r="E64" s="413">
        <f>SUM(E22:E63)</f>
        <v>348700</v>
      </c>
      <c r="F64" s="424">
        <f>SUM(F22:F63)</f>
        <v>3487</v>
      </c>
      <c r="G64" s="425"/>
    </row>
    <row r="65" spans="1:8" ht="13.5" thickTop="1">
      <c r="A65" s="444"/>
      <c r="B65" s="369"/>
      <c r="C65" s="458"/>
      <c r="D65" s="437"/>
      <c r="E65" s="28"/>
      <c r="F65" s="408"/>
    </row>
    <row r="66" spans="1:8">
      <c r="A66" s="428" t="s">
        <v>471</v>
      </c>
      <c r="B66" s="428"/>
      <c r="C66" s="428"/>
      <c r="D66" s="410"/>
      <c r="E66" s="410"/>
      <c r="F66" s="408"/>
      <c r="G66" s="408"/>
    </row>
    <row r="67" spans="1:8">
      <c r="A67" s="405" t="s">
        <v>332</v>
      </c>
      <c r="B67" s="406" t="s">
        <v>333</v>
      </c>
      <c r="C67" s="406" t="s">
        <v>335</v>
      </c>
      <c r="D67" s="406" t="s">
        <v>336</v>
      </c>
      <c r="E67" s="28" t="s">
        <v>337</v>
      </c>
      <c r="F67" s="28" t="s">
        <v>10</v>
      </c>
    </row>
    <row r="68" spans="1:8">
      <c r="A68" s="405">
        <v>1</v>
      </c>
      <c r="B68" s="369" t="s">
        <v>579</v>
      </c>
      <c r="C68" s="430">
        <v>0.05</v>
      </c>
      <c r="D68" s="433" t="s">
        <v>223</v>
      </c>
      <c r="E68" s="408">
        <v>5773</v>
      </c>
      <c r="F68" s="408">
        <f>E68*C68</f>
        <v>288.65000000000003</v>
      </c>
      <c r="H68" s="408"/>
    </row>
    <row r="69" spans="1:8">
      <c r="A69" s="405">
        <v>2</v>
      </c>
      <c r="B69" s="369"/>
      <c r="C69" s="430">
        <v>0.05</v>
      </c>
      <c r="D69" s="433" t="s">
        <v>223</v>
      </c>
      <c r="E69" s="408"/>
      <c r="F69" s="408">
        <f t="shared" ref="F69:F72" si="3">E69*C69</f>
        <v>0</v>
      </c>
      <c r="H69" s="408"/>
    </row>
    <row r="70" spans="1:8">
      <c r="A70" s="405">
        <v>3</v>
      </c>
      <c r="B70" s="369"/>
      <c r="C70" s="430">
        <v>0.05</v>
      </c>
      <c r="D70" s="433" t="s">
        <v>223</v>
      </c>
      <c r="E70" s="408"/>
      <c r="F70" s="408">
        <f t="shared" si="3"/>
        <v>0</v>
      </c>
      <c r="H70" s="408"/>
    </row>
    <row r="71" spans="1:8">
      <c r="A71" s="405">
        <v>4</v>
      </c>
      <c r="B71" s="369"/>
      <c r="C71" s="430">
        <v>0.05</v>
      </c>
      <c r="D71" s="433" t="s">
        <v>223</v>
      </c>
      <c r="E71" s="408"/>
      <c r="F71" s="408">
        <f t="shared" si="3"/>
        <v>0</v>
      </c>
      <c r="H71" s="408"/>
    </row>
    <row r="72" spans="1:8">
      <c r="A72" s="405">
        <v>5</v>
      </c>
      <c r="B72" s="369"/>
      <c r="C72" s="430">
        <v>0.05</v>
      </c>
      <c r="D72" s="433" t="s">
        <v>223</v>
      </c>
      <c r="E72" s="408"/>
      <c r="F72" s="408">
        <f t="shared" si="3"/>
        <v>0</v>
      </c>
      <c r="H72" s="408"/>
    </row>
    <row r="73" spans="1:8" ht="13.5" thickBot="1">
      <c r="A73" s="411"/>
      <c r="B73" s="412" t="s">
        <v>343</v>
      </c>
      <c r="C73" s="412"/>
      <c r="D73" s="412"/>
      <c r="E73" s="413">
        <f>SUM(E68:E72)</f>
        <v>5773</v>
      </c>
      <c r="F73" s="414">
        <f>SUM(F68:F72)</f>
        <v>288.65000000000003</v>
      </c>
    </row>
    <row r="74" spans="1:8" ht="13.5" thickTop="1">
      <c r="A74" s="415"/>
      <c r="B74" s="410"/>
      <c r="C74" s="410"/>
      <c r="D74" s="410"/>
      <c r="E74" s="410"/>
      <c r="F74" s="28"/>
      <c r="G74" s="476"/>
    </row>
    <row r="75" spans="1:8">
      <c r="A75" s="459" t="s">
        <v>400</v>
      </c>
      <c r="B75" s="460"/>
      <c r="C75" s="448"/>
      <c r="D75" s="448"/>
      <c r="E75" s="28"/>
      <c r="F75" s="408"/>
    </row>
    <row r="76" spans="1:8">
      <c r="A76" s="437" t="s">
        <v>332</v>
      </c>
      <c r="B76" s="369" t="s">
        <v>333</v>
      </c>
      <c r="C76" s="437" t="s">
        <v>335</v>
      </c>
      <c r="D76" s="437" t="s">
        <v>336</v>
      </c>
      <c r="E76" s="28" t="s">
        <v>337</v>
      </c>
      <c r="F76" s="408" t="s">
        <v>10</v>
      </c>
    </row>
    <row r="77" spans="1:8">
      <c r="A77" s="437">
        <v>1</v>
      </c>
      <c r="B77" s="369" t="s">
        <v>154</v>
      </c>
      <c r="C77" s="461">
        <v>0.1</v>
      </c>
      <c r="D77" s="444" t="s">
        <v>105</v>
      </c>
      <c r="E77" s="408">
        <v>12289</v>
      </c>
      <c r="F77" s="408">
        <f>E77*C77</f>
        <v>1228.9000000000001</v>
      </c>
    </row>
    <row r="78" spans="1:8">
      <c r="A78" s="437">
        <v>2</v>
      </c>
      <c r="B78" s="369" t="s">
        <v>154</v>
      </c>
      <c r="C78" s="461">
        <v>0.1</v>
      </c>
      <c r="D78" s="444" t="s">
        <v>105</v>
      </c>
      <c r="E78" s="408">
        <v>426</v>
      </c>
      <c r="F78" s="408">
        <f t="shared" ref="F78" si="4">E78*C78</f>
        <v>42.6</v>
      </c>
    </row>
    <row r="79" spans="1:8">
      <c r="A79" s="437">
        <v>3</v>
      </c>
      <c r="B79" s="369" t="s">
        <v>485</v>
      </c>
      <c r="C79" s="461">
        <v>0.1</v>
      </c>
      <c r="D79" s="444" t="s">
        <v>105</v>
      </c>
      <c r="E79" s="408">
        <v>39491</v>
      </c>
      <c r="F79" s="408">
        <f t="shared" ref="F79" si="5">E79*C79</f>
        <v>3949.1000000000004</v>
      </c>
    </row>
    <row r="80" spans="1:8" ht="13.5" thickBot="1">
      <c r="A80" s="480"/>
      <c r="B80" s="484" t="s">
        <v>371</v>
      </c>
      <c r="C80" s="481"/>
      <c r="D80" s="481"/>
      <c r="E80" s="424">
        <f>SUM(E77:E79)</f>
        <v>52206</v>
      </c>
      <c r="F80" s="424">
        <f>SUM(F77:F79)</f>
        <v>5220.6000000000004</v>
      </c>
    </row>
    <row r="81" spans="1:6" ht="13.5" thickTop="1">
      <c r="A81" s="444"/>
      <c r="B81" s="369"/>
      <c r="C81" s="448"/>
      <c r="D81" s="448"/>
      <c r="E81" s="408"/>
      <c r="F81" s="408"/>
    </row>
    <row r="82" spans="1:6">
      <c r="A82" s="444"/>
      <c r="B82" s="369"/>
      <c r="C82" s="448"/>
      <c r="D82" s="448"/>
      <c r="E82" s="408"/>
      <c r="F82" s="408"/>
    </row>
    <row r="83" spans="1:6">
      <c r="A83" s="459" t="s">
        <v>551</v>
      </c>
      <c r="B83" s="369"/>
      <c r="C83" s="458"/>
      <c r="D83" s="437"/>
      <c r="E83" s="28"/>
      <c r="F83" s="408"/>
    </row>
    <row r="84" spans="1:6">
      <c r="A84" s="437" t="s">
        <v>332</v>
      </c>
      <c r="B84" s="369" t="s">
        <v>333</v>
      </c>
      <c r="C84" s="437" t="s">
        <v>335</v>
      </c>
      <c r="D84" s="437" t="s">
        <v>336</v>
      </c>
      <c r="E84" s="28" t="s">
        <v>337</v>
      </c>
      <c r="F84" s="408" t="s">
        <v>10</v>
      </c>
    </row>
    <row r="85" spans="1:6">
      <c r="A85" s="444">
        <v>1</v>
      </c>
      <c r="B85" s="369" t="s">
        <v>554</v>
      </c>
      <c r="C85" s="458">
        <v>0.1</v>
      </c>
      <c r="D85" s="437" t="s">
        <v>553</v>
      </c>
      <c r="E85" s="28">
        <v>108750</v>
      </c>
      <c r="F85" s="408">
        <f>E85*C85</f>
        <v>10875</v>
      </c>
    </row>
    <row r="86" spans="1:6">
      <c r="A86" s="444">
        <v>2</v>
      </c>
      <c r="B86" s="369" t="s">
        <v>564</v>
      </c>
      <c r="C86" s="458">
        <v>0.1</v>
      </c>
      <c r="D86" s="437" t="s">
        <v>553</v>
      </c>
      <c r="E86" s="28">
        <v>75000</v>
      </c>
      <c r="F86" s="408">
        <f t="shared" ref="F86" si="6">E86*C86</f>
        <v>7500</v>
      </c>
    </row>
    <row r="87" spans="1:6" ht="13.5" thickBot="1">
      <c r="A87" s="445"/>
      <c r="B87" s="453" t="s">
        <v>371</v>
      </c>
      <c r="C87" s="454"/>
      <c r="D87" s="455"/>
      <c r="E87" s="447">
        <f>SUM(E84:E86)</f>
        <v>183750</v>
      </c>
      <c r="F87" s="456">
        <f>SUM(F84:F86)</f>
        <v>18375</v>
      </c>
    </row>
    <row r="88" spans="1:6" ht="13.5" thickTop="1">
      <c r="A88" s="444"/>
      <c r="B88" s="369"/>
      <c r="C88" s="448"/>
      <c r="D88" s="448"/>
      <c r="E88" s="408"/>
      <c r="F88" s="408"/>
    </row>
    <row r="89" spans="1:6" ht="13.5" thickBot="1">
      <c r="A89" s="434"/>
      <c r="B89" s="434" t="s">
        <v>329</v>
      </c>
      <c r="C89" s="434"/>
      <c r="D89" s="434"/>
      <c r="E89" s="435">
        <f>E80+E64+E10+E87+E73+E17</f>
        <v>612766</v>
      </c>
      <c r="F89" s="435">
        <f>F10+F17+F64+F73+F80+F87</f>
        <v>28046.989999999998</v>
      </c>
    </row>
    <row r="90" spans="1:6" ht="13.5" thickTop="1"/>
    <row r="91" spans="1:6">
      <c r="B91" s="249"/>
      <c r="C91" s="249"/>
      <c r="D91" s="249"/>
      <c r="E91" s="249"/>
      <c r="F91" s="249"/>
    </row>
    <row r="92" spans="1:6">
      <c r="B92" s="249" t="s">
        <v>488</v>
      </c>
      <c r="C92" s="249"/>
      <c r="D92" s="249"/>
      <c r="E92" s="249"/>
      <c r="F92" s="249"/>
    </row>
    <row r="93" spans="1:6">
      <c r="B93" s="249" t="s">
        <v>10</v>
      </c>
      <c r="C93" s="249"/>
      <c r="D93" s="264">
        <f>F89</f>
        <v>28046.989999999998</v>
      </c>
      <c r="E93" s="249"/>
      <c r="F93" s="249"/>
    </row>
    <row r="94" spans="1:6">
      <c r="B94" s="249" t="s">
        <v>489</v>
      </c>
      <c r="C94" s="249"/>
      <c r="D94" s="249"/>
      <c r="E94" s="249"/>
      <c r="F94" s="249"/>
    </row>
    <row r="95" spans="1:6">
      <c r="B95" s="249" t="s">
        <v>490</v>
      </c>
      <c r="C95" s="249"/>
      <c r="D95" s="486">
        <v>1.4999999999999999E-2</v>
      </c>
      <c r="E95" s="249" t="s">
        <v>491</v>
      </c>
      <c r="F95" s="249"/>
    </row>
    <row r="96" spans="1:6">
      <c r="B96" s="249" t="s">
        <v>492</v>
      </c>
      <c r="C96" s="249"/>
      <c r="D96" s="487">
        <f>D93*D94*D95</f>
        <v>0</v>
      </c>
      <c r="E96" s="249"/>
      <c r="F96" s="487">
        <f>D96</f>
        <v>0</v>
      </c>
    </row>
    <row r="97" spans="1:6">
      <c r="E97" s="110"/>
      <c r="F97" s="110"/>
    </row>
    <row r="98" spans="1:6" ht="13.5" thickBot="1">
      <c r="A98" s="477"/>
      <c r="B98" s="477" t="s">
        <v>493</v>
      </c>
      <c r="C98" s="477"/>
      <c r="D98" s="477"/>
      <c r="E98" s="477"/>
      <c r="F98" s="478">
        <f>F89+F96</f>
        <v>28046.989999999998</v>
      </c>
    </row>
    <row r="99" spans="1:6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rowBreaks count="1" manualBreakCount="1">
    <brk id="64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6C84-5B50-42C3-BCCE-10DE5B64E1BD}">
  <dimension ref="A1:H66"/>
  <sheetViews>
    <sheetView zoomScaleNormal="100" zoomScaleSheetLayoutView="100" workbookViewId="0">
      <selection activeCell="E11" sqref="E11"/>
    </sheetView>
  </sheetViews>
  <sheetFormatPr defaultColWidth="9" defaultRowHeight="12.75"/>
  <cols>
    <col min="1" max="1" width="6" style="110" customWidth="1"/>
    <col min="2" max="2" width="41.42578125" style="110" bestFit="1" customWidth="1"/>
    <col min="3" max="4" width="9" style="110"/>
    <col min="5" max="5" width="10" style="465" customWidth="1"/>
    <col min="6" max="6" width="11.5703125" style="465" customWidth="1"/>
    <col min="7" max="16384" width="9" style="110"/>
  </cols>
  <sheetData>
    <row r="1" spans="1:6">
      <c r="A1" s="337" t="s">
        <v>479</v>
      </c>
      <c r="C1" s="442"/>
      <c r="D1" s="442"/>
      <c r="E1" s="403"/>
      <c r="F1" s="403"/>
    </row>
    <row r="2" spans="1:6">
      <c r="A2" s="337" t="s">
        <v>577</v>
      </c>
      <c r="C2" s="442"/>
      <c r="D2" s="442"/>
      <c r="E2" s="479"/>
      <c r="F2" s="479"/>
    </row>
    <row r="3" spans="1:6">
      <c r="A3" s="442" t="s">
        <v>481</v>
      </c>
      <c r="C3" s="442"/>
      <c r="D3" s="442"/>
      <c r="E3" s="403"/>
      <c r="F3" s="403"/>
    </row>
    <row r="4" spans="1:6">
      <c r="A4" s="449" t="s">
        <v>392</v>
      </c>
      <c r="B4" s="450" t="s">
        <v>345</v>
      </c>
      <c r="C4" s="442"/>
      <c r="D4" s="442"/>
      <c r="E4" s="403"/>
      <c r="F4" s="403"/>
    </row>
    <row r="5" spans="1:6">
      <c r="A5" s="437" t="s">
        <v>332</v>
      </c>
      <c r="B5" s="437" t="s">
        <v>333</v>
      </c>
      <c r="C5" s="437" t="s">
        <v>8</v>
      </c>
      <c r="D5" s="437" t="s">
        <v>336</v>
      </c>
      <c r="E5" s="28" t="s">
        <v>337</v>
      </c>
      <c r="F5" s="28" t="s">
        <v>10</v>
      </c>
    </row>
    <row r="6" spans="1:6">
      <c r="A6" s="437">
        <v>1</v>
      </c>
      <c r="B6" s="369" t="s">
        <v>58</v>
      </c>
      <c r="C6" s="443" t="s">
        <v>386</v>
      </c>
      <c r="D6" s="437" t="s">
        <v>76</v>
      </c>
      <c r="E6" s="408">
        <v>16338</v>
      </c>
      <c r="F6" s="28">
        <f>E6*C6</f>
        <v>326.76</v>
      </c>
    </row>
    <row r="7" spans="1:6">
      <c r="A7" s="444">
        <v>2</v>
      </c>
      <c r="B7" s="369"/>
      <c r="C7" s="443" t="s">
        <v>386</v>
      </c>
      <c r="D7" s="437" t="s">
        <v>76</v>
      </c>
      <c r="E7" s="408"/>
      <c r="F7" s="28">
        <f t="shared" ref="F7:F8" si="0">E7*C7</f>
        <v>0</v>
      </c>
    </row>
    <row r="8" spans="1:6">
      <c r="A8" s="437">
        <v>3</v>
      </c>
      <c r="B8" s="369"/>
      <c r="C8" s="443" t="s">
        <v>386</v>
      </c>
      <c r="D8" s="437" t="s">
        <v>364</v>
      </c>
      <c r="E8" s="408"/>
      <c r="F8" s="28">
        <f t="shared" si="0"/>
        <v>0</v>
      </c>
    </row>
    <row r="9" spans="1:6" ht="13.5" thickBot="1">
      <c r="A9" s="480"/>
      <c r="B9" s="481" t="s">
        <v>343</v>
      </c>
      <c r="C9" s="481"/>
      <c r="D9" s="481"/>
      <c r="E9" s="413">
        <f>SUM(E6:E8)</f>
        <v>16338</v>
      </c>
      <c r="F9" s="413">
        <f>SUM(F6:F8)</f>
        <v>326.76</v>
      </c>
    </row>
    <row r="10" spans="1:6" ht="13.5" thickTop="1">
      <c r="A10" s="444"/>
      <c r="B10" s="448"/>
      <c r="C10" s="448"/>
      <c r="D10" s="448"/>
      <c r="E10" s="28"/>
      <c r="F10" s="5"/>
    </row>
    <row r="11" spans="1:6">
      <c r="A11" s="459" t="s">
        <v>566</v>
      </c>
      <c r="B11" s="442"/>
      <c r="C11" s="442"/>
      <c r="D11" s="442"/>
      <c r="E11" s="403"/>
      <c r="F11" s="403"/>
    </row>
    <row r="12" spans="1:6">
      <c r="A12" s="437" t="s">
        <v>332</v>
      </c>
      <c r="B12" s="437" t="s">
        <v>333</v>
      </c>
      <c r="C12" s="437" t="s">
        <v>8</v>
      </c>
      <c r="D12" s="437" t="s">
        <v>336</v>
      </c>
      <c r="E12" s="28" t="s">
        <v>337</v>
      </c>
      <c r="F12" s="28" t="s">
        <v>10</v>
      </c>
    </row>
    <row r="13" spans="1:6">
      <c r="A13" s="444">
        <v>1</v>
      </c>
      <c r="B13" s="369" t="s">
        <v>154</v>
      </c>
      <c r="C13" s="443" t="s">
        <v>386</v>
      </c>
      <c r="D13" s="437" t="s">
        <v>364</v>
      </c>
      <c r="E13" s="408">
        <v>15800</v>
      </c>
      <c r="F13" s="28">
        <f t="shared" ref="F13:F15" si="1">E13*C13</f>
        <v>316</v>
      </c>
    </row>
    <row r="14" spans="1:6">
      <c r="A14" s="444">
        <v>2</v>
      </c>
      <c r="B14" s="369"/>
      <c r="C14" s="443" t="s">
        <v>386</v>
      </c>
      <c r="D14" s="437" t="s">
        <v>364</v>
      </c>
      <c r="E14" s="408"/>
      <c r="F14" s="28">
        <f t="shared" si="1"/>
        <v>0</v>
      </c>
    </row>
    <row r="15" spans="1:6">
      <c r="A15" s="444">
        <v>3</v>
      </c>
      <c r="B15" s="369"/>
      <c r="C15" s="443" t="s">
        <v>386</v>
      </c>
      <c r="D15" s="437" t="s">
        <v>364</v>
      </c>
      <c r="E15" s="408"/>
      <c r="F15" s="28">
        <f t="shared" si="1"/>
        <v>0</v>
      </c>
    </row>
    <row r="16" spans="1:6" ht="13.5" thickBot="1">
      <c r="A16" s="480"/>
      <c r="B16" s="481" t="s">
        <v>343</v>
      </c>
      <c r="C16" s="481"/>
      <c r="D16" s="481"/>
      <c r="E16" s="413">
        <f>SUM(E13:E13)</f>
        <v>15800</v>
      </c>
      <c r="F16" s="413">
        <f>SUM(F13:F15)</f>
        <v>316</v>
      </c>
    </row>
    <row r="17" spans="1:8" ht="13.5" thickTop="1">
      <c r="A17" s="444"/>
      <c r="B17" s="448"/>
      <c r="C17" s="448"/>
      <c r="D17" s="448"/>
      <c r="E17" s="28"/>
      <c r="F17" s="5"/>
    </row>
    <row r="18" spans="1:8">
      <c r="A18" s="459" t="s">
        <v>568</v>
      </c>
      <c r="B18" s="442"/>
      <c r="C18" s="442"/>
      <c r="D18" s="442"/>
      <c r="E18" s="403"/>
      <c r="F18" s="403"/>
    </row>
    <row r="19" spans="1:8">
      <c r="A19" s="437" t="s">
        <v>332</v>
      </c>
      <c r="B19" s="437" t="s">
        <v>333</v>
      </c>
      <c r="C19" s="437" t="s">
        <v>8</v>
      </c>
      <c r="D19" s="437" t="s">
        <v>336</v>
      </c>
      <c r="E19" s="28" t="s">
        <v>337</v>
      </c>
      <c r="F19" s="28" t="s">
        <v>10</v>
      </c>
    </row>
    <row r="20" spans="1:8">
      <c r="A20" s="444">
        <v>1</v>
      </c>
      <c r="B20" s="369" t="s">
        <v>154</v>
      </c>
      <c r="C20" s="443" t="s">
        <v>386</v>
      </c>
      <c r="D20" s="437" t="s">
        <v>76</v>
      </c>
      <c r="E20" s="408">
        <v>33000</v>
      </c>
      <c r="F20" s="28">
        <f t="shared" ref="F20:F22" si="2">E20*C20</f>
        <v>660</v>
      </c>
    </row>
    <row r="21" spans="1:8">
      <c r="A21" s="444">
        <v>2</v>
      </c>
      <c r="B21" s="369"/>
      <c r="C21" s="443" t="s">
        <v>386</v>
      </c>
      <c r="D21" s="437" t="s">
        <v>76</v>
      </c>
      <c r="E21" s="408"/>
      <c r="F21" s="28">
        <f t="shared" si="2"/>
        <v>0</v>
      </c>
    </row>
    <row r="22" spans="1:8">
      <c r="A22" s="444">
        <v>3</v>
      </c>
      <c r="B22" s="369"/>
      <c r="C22" s="443" t="s">
        <v>386</v>
      </c>
      <c r="D22" s="437" t="s">
        <v>76</v>
      </c>
      <c r="E22" s="408"/>
      <c r="F22" s="28">
        <f t="shared" si="2"/>
        <v>0</v>
      </c>
    </row>
    <row r="23" spans="1:8" ht="13.5" thickBot="1">
      <c r="A23" s="480"/>
      <c r="B23" s="481" t="s">
        <v>343</v>
      </c>
      <c r="C23" s="481"/>
      <c r="D23" s="481"/>
      <c r="E23" s="413">
        <f>SUM(E20:E20)</f>
        <v>33000</v>
      </c>
      <c r="F23" s="413">
        <f>SUM(F20:F22)</f>
        <v>660</v>
      </c>
    </row>
    <row r="24" spans="1:8" ht="13.5" thickTop="1">
      <c r="A24" s="482"/>
      <c r="B24" s="483"/>
      <c r="C24" s="483"/>
      <c r="D24" s="483"/>
      <c r="E24" s="28"/>
      <c r="F24" s="28"/>
    </row>
    <row r="25" spans="1:8">
      <c r="A25" s="428" t="s">
        <v>471</v>
      </c>
      <c r="B25" s="428"/>
      <c r="C25" s="428"/>
      <c r="D25" s="410"/>
      <c r="E25" s="410"/>
      <c r="F25" s="408"/>
      <c r="G25" s="408"/>
    </row>
    <row r="26" spans="1:8">
      <c r="A26" s="405" t="s">
        <v>332</v>
      </c>
      <c r="B26" s="406" t="s">
        <v>333</v>
      </c>
      <c r="C26" s="406" t="s">
        <v>335</v>
      </c>
      <c r="D26" s="406" t="s">
        <v>336</v>
      </c>
      <c r="E26" s="28" t="s">
        <v>337</v>
      </c>
      <c r="F26" s="28" t="s">
        <v>10</v>
      </c>
    </row>
    <row r="27" spans="1:8">
      <c r="A27" s="405">
        <v>1</v>
      </c>
      <c r="B27" s="369" t="s">
        <v>460</v>
      </c>
      <c r="C27" s="430">
        <v>0.05</v>
      </c>
      <c r="D27" s="433" t="s">
        <v>223</v>
      </c>
      <c r="E27" s="408">
        <v>10000</v>
      </c>
      <c r="F27" s="408">
        <f>E27*C27</f>
        <v>500</v>
      </c>
      <c r="H27" s="408"/>
    </row>
    <row r="28" spans="1:8">
      <c r="A28" s="405">
        <v>2</v>
      </c>
      <c r="B28" s="369" t="s">
        <v>580</v>
      </c>
      <c r="C28" s="430">
        <v>0.05</v>
      </c>
      <c r="D28" s="433" t="s">
        <v>223</v>
      </c>
      <c r="E28" s="408">
        <v>2000</v>
      </c>
      <c r="F28" s="408">
        <f t="shared" ref="F28:F36" si="3">E28*C28</f>
        <v>100</v>
      </c>
      <c r="H28" s="408"/>
    </row>
    <row r="29" spans="1:8">
      <c r="A29" s="405"/>
      <c r="B29" s="369" t="s">
        <v>460</v>
      </c>
      <c r="C29" s="430">
        <v>0.05</v>
      </c>
      <c r="D29" s="433" t="s">
        <v>223</v>
      </c>
      <c r="E29" s="408">
        <v>10000</v>
      </c>
      <c r="F29" s="408">
        <f t="shared" si="3"/>
        <v>500</v>
      </c>
      <c r="H29" s="408"/>
    </row>
    <row r="30" spans="1:8">
      <c r="A30" s="405"/>
      <c r="B30" s="369" t="s">
        <v>580</v>
      </c>
      <c r="C30" s="430">
        <v>0.05</v>
      </c>
      <c r="D30" s="433" t="s">
        <v>223</v>
      </c>
      <c r="E30" s="408">
        <v>2000</v>
      </c>
      <c r="F30" s="408">
        <f t="shared" si="3"/>
        <v>100</v>
      </c>
      <c r="H30" s="408"/>
    </row>
    <row r="31" spans="1:8">
      <c r="A31" s="405"/>
      <c r="B31" s="369" t="s">
        <v>460</v>
      </c>
      <c r="C31" s="430">
        <v>0.05</v>
      </c>
      <c r="D31" s="433" t="s">
        <v>223</v>
      </c>
      <c r="E31" s="408">
        <v>10000</v>
      </c>
      <c r="F31" s="408">
        <f t="shared" si="3"/>
        <v>500</v>
      </c>
      <c r="H31" s="408"/>
    </row>
    <row r="32" spans="1:8">
      <c r="A32" s="405"/>
      <c r="B32" s="369" t="s">
        <v>580</v>
      </c>
      <c r="C32" s="430">
        <v>0.05</v>
      </c>
      <c r="D32" s="433" t="s">
        <v>223</v>
      </c>
      <c r="E32" s="408">
        <v>2000</v>
      </c>
      <c r="F32" s="408">
        <f t="shared" si="3"/>
        <v>100</v>
      </c>
      <c r="H32" s="408"/>
    </row>
    <row r="33" spans="1:8">
      <c r="A33" s="405"/>
      <c r="B33" s="369" t="s">
        <v>460</v>
      </c>
      <c r="C33" s="430">
        <v>0.05</v>
      </c>
      <c r="D33" s="433" t="s">
        <v>223</v>
      </c>
      <c r="E33" s="408">
        <v>10000</v>
      </c>
      <c r="F33" s="408">
        <f t="shared" si="3"/>
        <v>500</v>
      </c>
      <c r="H33" s="408"/>
    </row>
    <row r="34" spans="1:8">
      <c r="A34" s="405"/>
      <c r="B34" s="369" t="s">
        <v>580</v>
      </c>
      <c r="C34" s="430">
        <v>0.05</v>
      </c>
      <c r="D34" s="433" t="s">
        <v>223</v>
      </c>
      <c r="E34" s="408">
        <v>2000</v>
      </c>
      <c r="F34" s="408">
        <f t="shared" si="3"/>
        <v>100</v>
      </c>
      <c r="H34" s="408"/>
    </row>
    <row r="35" spans="1:8">
      <c r="A35" s="405"/>
      <c r="B35" s="369" t="s">
        <v>460</v>
      </c>
      <c r="C35" s="430">
        <v>0.05</v>
      </c>
      <c r="D35" s="433" t="s">
        <v>223</v>
      </c>
      <c r="E35" s="408">
        <v>10000</v>
      </c>
      <c r="F35" s="408">
        <f t="shared" si="3"/>
        <v>500</v>
      </c>
      <c r="H35" s="408"/>
    </row>
    <row r="36" spans="1:8">
      <c r="A36" s="405"/>
      <c r="B36" s="369" t="s">
        <v>580</v>
      </c>
      <c r="C36" s="430">
        <v>0.05</v>
      </c>
      <c r="D36" s="433" t="s">
        <v>223</v>
      </c>
      <c r="E36" s="408">
        <v>2000</v>
      </c>
      <c r="F36" s="408">
        <f t="shared" si="3"/>
        <v>100</v>
      </c>
      <c r="H36" s="408"/>
    </row>
    <row r="37" spans="1:8" ht="13.5" thickBot="1">
      <c r="A37" s="411"/>
      <c r="B37" s="412" t="s">
        <v>343</v>
      </c>
      <c r="C37" s="412"/>
      <c r="D37" s="412"/>
      <c r="E37" s="413">
        <f>SUM(E27:E36)</f>
        <v>60000</v>
      </c>
      <c r="F37" s="414">
        <f>SUM(F27:F36)</f>
        <v>3000</v>
      </c>
    </row>
    <row r="38" spans="1:8" ht="13.5" thickTop="1">
      <c r="A38" s="415"/>
      <c r="B38" s="410"/>
      <c r="C38" s="410"/>
      <c r="D38" s="410"/>
      <c r="E38" s="410"/>
      <c r="F38" s="28"/>
      <c r="G38" s="476"/>
    </row>
    <row r="39" spans="1:8">
      <c r="A39" s="459" t="s">
        <v>400</v>
      </c>
      <c r="B39" s="460"/>
      <c r="C39" s="448"/>
      <c r="D39" s="448"/>
      <c r="E39" s="28"/>
      <c r="F39" s="408"/>
    </row>
    <row r="40" spans="1:8">
      <c r="A40" s="437" t="s">
        <v>332</v>
      </c>
      <c r="B40" s="369" t="s">
        <v>333</v>
      </c>
      <c r="C40" s="437" t="s">
        <v>335</v>
      </c>
      <c r="D40" s="437" t="s">
        <v>336</v>
      </c>
      <c r="E40" s="28" t="s">
        <v>337</v>
      </c>
      <c r="F40" s="408" t="s">
        <v>10</v>
      </c>
    </row>
    <row r="41" spans="1:8">
      <c r="A41" s="437">
        <v>1</v>
      </c>
      <c r="B41" s="369" t="s">
        <v>154</v>
      </c>
      <c r="C41" s="461">
        <v>0.1</v>
      </c>
      <c r="D41" s="444" t="s">
        <v>105</v>
      </c>
      <c r="E41" s="408">
        <v>8250</v>
      </c>
      <c r="F41" s="408">
        <f>E41*C41</f>
        <v>825</v>
      </c>
    </row>
    <row r="42" spans="1:8">
      <c r="A42" s="437">
        <v>2</v>
      </c>
      <c r="B42" s="369" t="s">
        <v>154</v>
      </c>
      <c r="C42" s="461">
        <v>0.1</v>
      </c>
      <c r="D42" s="444" t="s">
        <v>105</v>
      </c>
      <c r="E42" s="408">
        <v>3500</v>
      </c>
      <c r="F42" s="408">
        <f t="shared" ref="F42:F48" si="4">E42*C42</f>
        <v>350</v>
      </c>
    </row>
    <row r="43" spans="1:8">
      <c r="A43" s="437">
        <v>3</v>
      </c>
      <c r="B43" s="369" t="s">
        <v>154</v>
      </c>
      <c r="C43" s="461">
        <v>0.1</v>
      </c>
      <c r="D43" s="444" t="s">
        <v>105</v>
      </c>
      <c r="E43" s="408">
        <v>29628</v>
      </c>
      <c r="F43" s="408">
        <f t="shared" si="4"/>
        <v>2962.8</v>
      </c>
    </row>
    <row r="44" spans="1:8">
      <c r="A44" s="437"/>
      <c r="B44" s="369" t="s">
        <v>154</v>
      </c>
      <c r="C44" s="461">
        <v>0.1</v>
      </c>
      <c r="D44" s="444" t="s">
        <v>105</v>
      </c>
      <c r="E44" s="408">
        <v>26407</v>
      </c>
      <c r="F44" s="408">
        <f t="shared" si="4"/>
        <v>2640.7000000000003</v>
      </c>
    </row>
    <row r="45" spans="1:8">
      <c r="A45" s="437"/>
      <c r="B45" s="369" t="s">
        <v>154</v>
      </c>
      <c r="C45" s="461">
        <v>0.1</v>
      </c>
      <c r="D45" s="444" t="s">
        <v>105</v>
      </c>
      <c r="E45" s="408">
        <v>5731</v>
      </c>
      <c r="F45" s="408">
        <f t="shared" si="4"/>
        <v>573.1</v>
      </c>
    </row>
    <row r="46" spans="1:8">
      <c r="A46" s="437"/>
      <c r="B46" s="369" t="s">
        <v>152</v>
      </c>
      <c r="C46" s="461">
        <v>0.1</v>
      </c>
      <c r="D46" s="444" t="s">
        <v>105</v>
      </c>
      <c r="E46" s="408">
        <v>45269</v>
      </c>
      <c r="F46" s="408">
        <f t="shared" si="4"/>
        <v>4526.9000000000005</v>
      </c>
    </row>
    <row r="47" spans="1:8">
      <c r="A47" s="437"/>
      <c r="B47" s="369" t="s">
        <v>154</v>
      </c>
      <c r="C47" s="461">
        <v>0.1</v>
      </c>
      <c r="D47" s="444" t="s">
        <v>105</v>
      </c>
      <c r="E47" s="408">
        <v>480</v>
      </c>
      <c r="F47" s="408">
        <f t="shared" si="4"/>
        <v>48</v>
      </c>
    </row>
    <row r="48" spans="1:8">
      <c r="A48" s="437"/>
      <c r="B48" s="369" t="s">
        <v>485</v>
      </c>
      <c r="C48" s="461">
        <v>0.1</v>
      </c>
      <c r="D48" s="444" t="s">
        <v>105</v>
      </c>
      <c r="E48" s="408">
        <v>54537</v>
      </c>
      <c r="F48" s="408">
        <f t="shared" si="4"/>
        <v>5453.7000000000007</v>
      </c>
    </row>
    <row r="49" spans="1:6" ht="13.5" thickBot="1">
      <c r="A49" s="480"/>
      <c r="B49" s="484" t="s">
        <v>371</v>
      </c>
      <c r="C49" s="481"/>
      <c r="D49" s="481"/>
      <c r="E49" s="424">
        <f>SUM(E41:E48)</f>
        <v>173802</v>
      </c>
      <c r="F49" s="424">
        <f>SUM(F41:F48)</f>
        <v>17380.2</v>
      </c>
    </row>
    <row r="50" spans="1:6" ht="13.5" thickTop="1">
      <c r="A50" s="444"/>
      <c r="B50" s="369"/>
      <c r="C50" s="448"/>
      <c r="D50" s="448"/>
      <c r="E50" s="408"/>
      <c r="F50" s="408"/>
    </row>
    <row r="51" spans="1:6">
      <c r="A51" s="459" t="s">
        <v>551</v>
      </c>
      <c r="B51" s="369"/>
      <c r="C51" s="458"/>
      <c r="D51" s="437"/>
      <c r="E51" s="28"/>
      <c r="F51" s="408"/>
    </row>
    <row r="52" spans="1:6">
      <c r="A52" s="437" t="s">
        <v>332</v>
      </c>
      <c r="B52" s="369" t="s">
        <v>333</v>
      </c>
      <c r="C52" s="437" t="s">
        <v>335</v>
      </c>
      <c r="D52" s="437" t="s">
        <v>336</v>
      </c>
      <c r="E52" s="28" t="s">
        <v>337</v>
      </c>
      <c r="F52" s="408" t="s">
        <v>10</v>
      </c>
    </row>
    <row r="53" spans="1:6">
      <c r="A53" s="444">
        <v>1</v>
      </c>
      <c r="B53" s="369" t="s">
        <v>581</v>
      </c>
      <c r="C53" s="458">
        <v>0.1</v>
      </c>
      <c r="D53" s="437" t="s">
        <v>553</v>
      </c>
      <c r="E53" s="28">
        <v>183650</v>
      </c>
      <c r="F53" s="408">
        <f>E53*C53</f>
        <v>18365</v>
      </c>
    </row>
    <row r="54" spans="1:6">
      <c r="A54" s="444">
        <v>2</v>
      </c>
      <c r="B54" s="369"/>
      <c r="C54" s="458">
        <v>0.1</v>
      </c>
      <c r="D54" s="437" t="s">
        <v>553</v>
      </c>
      <c r="E54" s="28">
        <v>0</v>
      </c>
      <c r="F54" s="408">
        <f t="shared" ref="F54" si="5">E54*C54</f>
        <v>0</v>
      </c>
    </row>
    <row r="55" spans="1:6" ht="13.5" thickBot="1">
      <c r="A55" s="445"/>
      <c r="B55" s="453" t="s">
        <v>371</v>
      </c>
      <c r="C55" s="454"/>
      <c r="D55" s="455"/>
      <c r="E55" s="447">
        <f>SUM(E52:E54)</f>
        <v>183650</v>
      </c>
      <c r="F55" s="456">
        <f>SUM(F52:F54)</f>
        <v>18365</v>
      </c>
    </row>
    <row r="56" spans="1:6" ht="13.5" thickTop="1">
      <c r="A56" s="444"/>
      <c r="B56" s="369"/>
      <c r="C56" s="448"/>
      <c r="D56" s="448"/>
      <c r="E56" s="408"/>
      <c r="F56" s="408"/>
    </row>
    <row r="57" spans="1:6">
      <c r="A57" s="444"/>
      <c r="B57" s="369"/>
      <c r="C57" s="448"/>
      <c r="D57" s="448"/>
      <c r="E57" s="408"/>
      <c r="F57" s="408"/>
    </row>
    <row r="58" spans="1:6" ht="13.5" thickBot="1">
      <c r="A58" s="434"/>
      <c r="B58" s="434" t="s">
        <v>329</v>
      </c>
      <c r="C58" s="434"/>
      <c r="D58" s="434"/>
      <c r="E58" s="435">
        <f>E49+E37+E23+E16+E9</f>
        <v>298940</v>
      </c>
      <c r="F58" s="435">
        <f>F49+F37+F23+F16+F9+F55</f>
        <v>40047.96</v>
      </c>
    </row>
    <row r="59" spans="1:6" ht="13.5" thickTop="1">
      <c r="B59" s="249"/>
      <c r="C59" s="249"/>
      <c r="D59" s="249"/>
      <c r="E59" s="249"/>
      <c r="F59" s="249"/>
    </row>
    <row r="60" spans="1:6">
      <c r="B60" s="249" t="s">
        <v>488</v>
      </c>
      <c r="C60" s="249"/>
      <c r="D60" s="249"/>
      <c r="E60" s="249"/>
      <c r="F60" s="249"/>
    </row>
    <row r="61" spans="1:6">
      <c r="B61" s="249" t="s">
        <v>10</v>
      </c>
      <c r="C61" s="249"/>
      <c r="D61" s="264">
        <f>F49+28047</f>
        <v>45427.199999999997</v>
      </c>
      <c r="E61" s="249"/>
      <c r="F61" s="249"/>
    </row>
    <row r="62" spans="1:6">
      <c r="B62" s="249" t="s">
        <v>489</v>
      </c>
      <c r="C62" s="249"/>
      <c r="D62" s="249"/>
      <c r="E62" s="249"/>
      <c r="F62" s="249"/>
    </row>
    <row r="63" spans="1:6">
      <c r="B63" s="249" t="s">
        <v>490</v>
      </c>
      <c r="C63" s="249"/>
      <c r="D63" s="486">
        <v>1.4999999999999999E-2</v>
      </c>
      <c r="E63" s="249" t="s">
        <v>491</v>
      </c>
      <c r="F63" s="249"/>
    </row>
    <row r="64" spans="1:6">
      <c r="B64" s="249" t="s">
        <v>492</v>
      </c>
      <c r="C64" s="249"/>
      <c r="D64" s="487">
        <f>D61*D62*D63</f>
        <v>0</v>
      </c>
      <c r="E64" s="249"/>
      <c r="F64" s="487">
        <f>D64</f>
        <v>0</v>
      </c>
    </row>
    <row r="65" spans="1:6" ht="13.5" thickBot="1">
      <c r="A65" s="477"/>
      <c r="B65" s="477" t="s">
        <v>493</v>
      </c>
      <c r="C65" s="477"/>
      <c r="D65" s="477"/>
      <c r="E65" s="477"/>
      <c r="F65" s="478">
        <f>F58+F64</f>
        <v>40047.96</v>
      </c>
    </row>
    <row r="66" spans="1:6" ht="13.5" thickTop="1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9664-F23D-4C47-A732-3C4ED8A01F2E}">
  <dimension ref="A1:G111"/>
  <sheetViews>
    <sheetView topLeftCell="A82" workbookViewId="0">
      <selection activeCell="A101" sqref="A101:XFD110"/>
    </sheetView>
  </sheetViews>
  <sheetFormatPr defaultColWidth="9" defaultRowHeight="12.75"/>
  <cols>
    <col min="1" max="1" width="6" style="110" customWidth="1"/>
    <col min="2" max="2" width="41.42578125" style="110" bestFit="1" customWidth="1"/>
    <col min="3" max="4" width="9" style="110"/>
    <col min="5" max="5" width="10" style="465" customWidth="1"/>
    <col min="6" max="6" width="11.5703125" style="465" customWidth="1"/>
    <col min="7" max="16384" width="9" style="110"/>
  </cols>
  <sheetData>
    <row r="1" spans="1:6">
      <c r="A1" s="337" t="s">
        <v>479</v>
      </c>
      <c r="C1" s="442"/>
      <c r="D1" s="442"/>
      <c r="E1" s="403"/>
      <c r="F1" s="403"/>
    </row>
    <row r="2" spans="1:6">
      <c r="A2" s="337" t="s">
        <v>583</v>
      </c>
      <c r="C2" s="442"/>
      <c r="D2" s="442"/>
      <c r="E2" s="479"/>
      <c r="F2" s="479"/>
    </row>
    <row r="3" spans="1:6">
      <c r="A3" s="442" t="s">
        <v>481</v>
      </c>
      <c r="C3" s="442"/>
      <c r="D3" s="442"/>
      <c r="E3" s="403"/>
      <c r="F3" s="403"/>
    </row>
    <row r="4" spans="1:6">
      <c r="A4" s="449" t="s">
        <v>392</v>
      </c>
      <c r="B4" s="450" t="s">
        <v>345</v>
      </c>
      <c r="C4" s="442"/>
      <c r="D4" s="442"/>
      <c r="E4" s="403"/>
      <c r="F4" s="403"/>
    </row>
    <row r="5" spans="1:6">
      <c r="A5" s="459" t="s">
        <v>566</v>
      </c>
      <c r="B5" s="442"/>
      <c r="C5" s="442"/>
      <c r="D5" s="442"/>
      <c r="E5" s="403"/>
      <c r="F5" s="403"/>
    </row>
    <row r="6" spans="1:6">
      <c r="A6" s="437" t="s">
        <v>332</v>
      </c>
      <c r="B6" s="437" t="s">
        <v>333</v>
      </c>
      <c r="C6" s="437" t="s">
        <v>8</v>
      </c>
      <c r="D6" s="437" t="s">
        <v>336</v>
      </c>
      <c r="E6" s="28" t="s">
        <v>337</v>
      </c>
      <c r="F6" s="28" t="s">
        <v>10</v>
      </c>
    </row>
    <row r="7" spans="1:6">
      <c r="A7" s="444">
        <v>1</v>
      </c>
      <c r="B7" s="369" t="s">
        <v>154</v>
      </c>
      <c r="C7" s="443" t="s">
        <v>386</v>
      </c>
      <c r="D7" s="437" t="s">
        <v>364</v>
      </c>
      <c r="E7" s="408">
        <v>15800</v>
      </c>
      <c r="F7" s="28">
        <f t="shared" ref="F7:F9" si="0">E7*C7</f>
        <v>316</v>
      </c>
    </row>
    <row r="8" spans="1:6">
      <c r="A8" s="444">
        <v>2</v>
      </c>
      <c r="B8" s="369"/>
      <c r="C8" s="443" t="s">
        <v>386</v>
      </c>
      <c r="D8" s="437" t="s">
        <v>364</v>
      </c>
      <c r="E8" s="408"/>
      <c r="F8" s="28">
        <f t="shared" si="0"/>
        <v>0</v>
      </c>
    </row>
    <row r="9" spans="1:6">
      <c r="A9" s="444">
        <v>3</v>
      </c>
      <c r="B9" s="369"/>
      <c r="C9" s="443" t="s">
        <v>386</v>
      </c>
      <c r="D9" s="437" t="s">
        <v>364</v>
      </c>
      <c r="E9" s="408"/>
      <c r="F9" s="28">
        <f t="shared" si="0"/>
        <v>0</v>
      </c>
    </row>
    <row r="10" spans="1:6" ht="13.5" thickBot="1">
      <c r="A10" s="480"/>
      <c r="B10" s="481" t="s">
        <v>343</v>
      </c>
      <c r="C10" s="481"/>
      <c r="D10" s="481"/>
      <c r="E10" s="413">
        <f>SUM(E7:E8)</f>
        <v>15800</v>
      </c>
      <c r="F10" s="413">
        <f>SUM(F7:F9)</f>
        <v>316</v>
      </c>
    </row>
    <row r="11" spans="1:6" ht="13.5" thickTop="1">
      <c r="A11" s="444"/>
      <c r="B11" s="448"/>
      <c r="C11" s="448"/>
      <c r="D11" s="448"/>
      <c r="E11" s="28"/>
      <c r="F11" s="5"/>
    </row>
    <row r="12" spans="1:6">
      <c r="A12" s="459" t="s">
        <v>568</v>
      </c>
      <c r="B12" s="442"/>
      <c r="C12" s="442"/>
      <c r="D12" s="442"/>
      <c r="E12" s="403"/>
      <c r="F12" s="403"/>
    </row>
    <row r="13" spans="1:6">
      <c r="A13" s="437" t="s">
        <v>332</v>
      </c>
      <c r="B13" s="437" t="s">
        <v>333</v>
      </c>
      <c r="C13" s="437" t="s">
        <v>8</v>
      </c>
      <c r="D13" s="437" t="s">
        <v>336</v>
      </c>
      <c r="E13" s="28" t="s">
        <v>337</v>
      </c>
      <c r="F13" s="28" t="s">
        <v>10</v>
      </c>
    </row>
    <row r="14" spans="1:6">
      <c r="A14" s="444">
        <v>1</v>
      </c>
      <c r="B14" s="369" t="s">
        <v>154</v>
      </c>
      <c r="C14" s="443" t="s">
        <v>386</v>
      </c>
      <c r="D14" s="437" t="s">
        <v>76</v>
      </c>
      <c r="E14" s="408">
        <v>33000</v>
      </c>
      <c r="F14" s="28">
        <f t="shared" ref="F14:F16" si="1">E14*C14</f>
        <v>660</v>
      </c>
    </row>
    <row r="15" spans="1:6">
      <c r="A15" s="444">
        <v>2</v>
      </c>
      <c r="B15" s="369"/>
      <c r="C15" s="443" t="s">
        <v>386</v>
      </c>
      <c r="D15" s="437" t="s">
        <v>76</v>
      </c>
      <c r="E15" s="408"/>
      <c r="F15" s="28">
        <f t="shared" si="1"/>
        <v>0</v>
      </c>
    </row>
    <row r="16" spans="1:6">
      <c r="A16" s="444">
        <v>3</v>
      </c>
      <c r="B16" s="369"/>
      <c r="C16" s="443" t="s">
        <v>386</v>
      </c>
      <c r="D16" s="437" t="s">
        <v>76</v>
      </c>
      <c r="E16" s="408"/>
      <c r="F16" s="28">
        <f t="shared" si="1"/>
        <v>0</v>
      </c>
    </row>
    <row r="17" spans="1:6" ht="13.5" thickBot="1">
      <c r="A17" s="480"/>
      <c r="B17" s="481" t="s">
        <v>343</v>
      </c>
      <c r="C17" s="481"/>
      <c r="D17" s="481"/>
      <c r="E17" s="413">
        <f>SUM(E14:E15)</f>
        <v>33000</v>
      </c>
      <c r="F17" s="413">
        <f>SUM(F14:F16)</f>
        <v>660</v>
      </c>
    </row>
    <row r="18" spans="1:6" ht="13.5" thickTop="1">
      <c r="A18" s="482"/>
      <c r="B18" s="483"/>
      <c r="C18" s="483"/>
      <c r="D18" s="483"/>
      <c r="E18" s="28"/>
      <c r="F18" s="28"/>
    </row>
    <row r="19" spans="1:6">
      <c r="A19" s="449" t="s">
        <v>392</v>
      </c>
      <c r="B19" s="450" t="s">
        <v>345</v>
      </c>
      <c r="C19" s="448"/>
      <c r="D19" s="448"/>
      <c r="E19" s="28"/>
      <c r="F19" s="5"/>
    </row>
    <row r="20" spans="1:6">
      <c r="A20" s="437" t="s">
        <v>332</v>
      </c>
      <c r="B20" s="437" t="s">
        <v>333</v>
      </c>
      <c r="C20" s="437" t="s">
        <v>335</v>
      </c>
      <c r="D20" s="437" t="s">
        <v>336</v>
      </c>
      <c r="E20" s="28" t="s">
        <v>337</v>
      </c>
      <c r="F20" s="28" t="s">
        <v>10</v>
      </c>
    </row>
    <row r="21" spans="1:6">
      <c r="A21" s="444">
        <v>1</v>
      </c>
      <c r="B21" s="353" t="s">
        <v>451</v>
      </c>
      <c r="C21" s="451" t="s">
        <v>393</v>
      </c>
      <c r="D21" s="437" t="s">
        <v>76</v>
      </c>
      <c r="E21" s="408">
        <v>10000</v>
      </c>
      <c r="F21" s="452">
        <f>E21*C21</f>
        <v>100</v>
      </c>
    </row>
    <row r="22" spans="1:6">
      <c r="A22" s="444">
        <v>2</v>
      </c>
      <c r="B22" s="353" t="s">
        <v>22</v>
      </c>
      <c r="C22" s="451" t="s">
        <v>393</v>
      </c>
      <c r="D22" s="437" t="s">
        <v>76</v>
      </c>
      <c r="E22" s="408">
        <v>10000</v>
      </c>
      <c r="F22" s="452">
        <f t="shared" ref="F22:F83" si="2">E22*C22</f>
        <v>100</v>
      </c>
    </row>
    <row r="23" spans="1:6">
      <c r="A23" s="444">
        <v>3</v>
      </c>
      <c r="B23" s="353" t="s">
        <v>12</v>
      </c>
      <c r="C23" s="451" t="s">
        <v>393</v>
      </c>
      <c r="D23" s="437" t="s">
        <v>76</v>
      </c>
      <c r="E23" s="408">
        <v>10000</v>
      </c>
      <c r="F23" s="452">
        <f t="shared" si="2"/>
        <v>100</v>
      </c>
    </row>
    <row r="24" spans="1:6">
      <c r="A24" s="444">
        <v>4</v>
      </c>
      <c r="B24" s="353" t="s">
        <v>24</v>
      </c>
      <c r="C24" s="451" t="s">
        <v>393</v>
      </c>
      <c r="D24" s="437" t="s">
        <v>76</v>
      </c>
      <c r="E24" s="408">
        <v>10000</v>
      </c>
      <c r="F24" s="452">
        <f t="shared" si="2"/>
        <v>100</v>
      </c>
    </row>
    <row r="25" spans="1:6">
      <c r="A25" s="444">
        <v>5</v>
      </c>
      <c r="B25" s="353" t="s">
        <v>171</v>
      </c>
      <c r="C25" s="451" t="s">
        <v>393</v>
      </c>
      <c r="D25" s="437" t="s">
        <v>76</v>
      </c>
      <c r="E25" s="408">
        <v>10000</v>
      </c>
      <c r="F25" s="452">
        <f t="shared" si="2"/>
        <v>100</v>
      </c>
    </row>
    <row r="26" spans="1:6">
      <c r="A26" s="444">
        <v>6</v>
      </c>
      <c r="B26" s="353" t="s">
        <v>185</v>
      </c>
      <c r="C26" s="451" t="s">
        <v>393</v>
      </c>
      <c r="D26" s="437" t="s">
        <v>76</v>
      </c>
      <c r="E26" s="408">
        <v>4000</v>
      </c>
      <c r="F26" s="452">
        <f t="shared" si="2"/>
        <v>40</v>
      </c>
    </row>
    <row r="27" spans="1:6">
      <c r="A27" s="444">
        <v>7</v>
      </c>
      <c r="B27" s="353" t="s">
        <v>19</v>
      </c>
      <c r="C27" s="451" t="s">
        <v>393</v>
      </c>
      <c r="D27" s="437" t="s">
        <v>76</v>
      </c>
      <c r="E27" s="408">
        <v>6000</v>
      </c>
      <c r="F27" s="452">
        <f t="shared" si="2"/>
        <v>60</v>
      </c>
    </row>
    <row r="28" spans="1:6">
      <c r="A28" s="444">
        <v>8</v>
      </c>
      <c r="B28" s="353" t="s">
        <v>14</v>
      </c>
      <c r="C28" s="451" t="s">
        <v>393</v>
      </c>
      <c r="D28" s="437" t="s">
        <v>76</v>
      </c>
      <c r="E28" s="408">
        <v>2000</v>
      </c>
      <c r="F28" s="452">
        <f t="shared" si="2"/>
        <v>20</v>
      </c>
    </row>
    <row r="29" spans="1:6">
      <c r="A29" s="444">
        <v>9</v>
      </c>
      <c r="B29" s="353" t="s">
        <v>422</v>
      </c>
      <c r="C29" s="451" t="s">
        <v>393</v>
      </c>
      <c r="D29" s="437" t="s">
        <v>76</v>
      </c>
      <c r="E29" s="408">
        <v>4500</v>
      </c>
      <c r="F29" s="452">
        <f t="shared" si="2"/>
        <v>45</v>
      </c>
    </row>
    <row r="30" spans="1:6">
      <c r="A30" s="444">
        <v>10</v>
      </c>
      <c r="B30" s="353" t="s">
        <v>174</v>
      </c>
      <c r="C30" s="451" t="s">
        <v>393</v>
      </c>
      <c r="D30" s="437" t="s">
        <v>76</v>
      </c>
      <c r="E30" s="408">
        <v>4200</v>
      </c>
      <c r="F30" s="452">
        <f t="shared" si="2"/>
        <v>42</v>
      </c>
    </row>
    <row r="31" spans="1:6">
      <c r="A31" s="444">
        <v>11</v>
      </c>
      <c r="B31" s="353" t="s">
        <v>18</v>
      </c>
      <c r="C31" s="451" t="s">
        <v>393</v>
      </c>
      <c r="D31" s="437" t="s">
        <v>76</v>
      </c>
      <c r="E31" s="408">
        <v>4000</v>
      </c>
      <c r="F31" s="452">
        <f t="shared" si="2"/>
        <v>40</v>
      </c>
    </row>
    <row r="32" spans="1:6">
      <c r="A32" s="444">
        <v>13</v>
      </c>
      <c r="B32" s="353" t="s">
        <v>14</v>
      </c>
      <c r="C32" s="451" t="s">
        <v>393</v>
      </c>
      <c r="D32" s="437" t="s">
        <v>76</v>
      </c>
      <c r="E32" s="408">
        <v>2500</v>
      </c>
      <c r="F32" s="452">
        <f t="shared" si="2"/>
        <v>25</v>
      </c>
    </row>
    <row r="33" spans="1:6">
      <c r="A33" s="444">
        <v>14</v>
      </c>
      <c r="B33" s="353" t="s">
        <v>60</v>
      </c>
      <c r="C33" s="451" t="s">
        <v>393</v>
      </c>
      <c r="D33" s="110" t="s">
        <v>76</v>
      </c>
      <c r="E33" s="110">
        <v>3800</v>
      </c>
      <c r="F33" s="465">
        <f t="shared" si="2"/>
        <v>38</v>
      </c>
    </row>
    <row r="34" spans="1:6">
      <c r="A34" s="444">
        <v>15</v>
      </c>
      <c r="B34" s="353" t="s">
        <v>19</v>
      </c>
      <c r="C34" s="451" t="s">
        <v>393</v>
      </c>
      <c r="D34" s="110" t="s">
        <v>76</v>
      </c>
      <c r="E34" s="110">
        <v>6700</v>
      </c>
      <c r="F34" s="465">
        <f t="shared" si="2"/>
        <v>67</v>
      </c>
    </row>
    <row r="35" spans="1:6">
      <c r="A35" s="444">
        <v>16</v>
      </c>
      <c r="B35" s="353" t="s">
        <v>19</v>
      </c>
      <c r="C35" s="451" t="s">
        <v>393</v>
      </c>
      <c r="D35" s="110" t="s">
        <v>76</v>
      </c>
      <c r="E35" s="110">
        <v>2200</v>
      </c>
      <c r="F35" s="465">
        <f t="shared" si="2"/>
        <v>22</v>
      </c>
    </row>
    <row r="36" spans="1:6">
      <c r="A36" s="444">
        <v>17</v>
      </c>
      <c r="B36" s="353" t="s">
        <v>185</v>
      </c>
      <c r="C36" s="451" t="s">
        <v>393</v>
      </c>
      <c r="D36" s="110" t="s">
        <v>76</v>
      </c>
      <c r="E36" s="110">
        <v>2100</v>
      </c>
      <c r="F36" s="465">
        <f t="shared" si="2"/>
        <v>21</v>
      </c>
    </row>
    <row r="37" spans="1:6">
      <c r="A37" s="444">
        <v>18</v>
      </c>
      <c r="B37" s="353" t="s">
        <v>22</v>
      </c>
      <c r="C37" s="451" t="s">
        <v>393</v>
      </c>
      <c r="D37" s="110" t="s">
        <v>76</v>
      </c>
      <c r="E37" s="110">
        <v>10000</v>
      </c>
      <c r="F37" s="465">
        <f t="shared" si="2"/>
        <v>100</v>
      </c>
    </row>
    <row r="38" spans="1:6">
      <c r="A38" s="444">
        <v>19</v>
      </c>
      <c r="B38" s="353" t="s">
        <v>18</v>
      </c>
      <c r="C38" s="451" t="s">
        <v>393</v>
      </c>
      <c r="D38" s="110" t="s">
        <v>76</v>
      </c>
      <c r="E38" s="110">
        <v>4100</v>
      </c>
      <c r="F38" s="465">
        <f t="shared" si="2"/>
        <v>41</v>
      </c>
    </row>
    <row r="39" spans="1:6">
      <c r="A39" s="444">
        <v>20</v>
      </c>
      <c r="B39" s="353" t="s">
        <v>24</v>
      </c>
      <c r="C39" s="451" t="s">
        <v>393</v>
      </c>
      <c r="D39" s="110" t="s">
        <v>76</v>
      </c>
      <c r="E39" s="110">
        <v>10000</v>
      </c>
      <c r="F39" s="465">
        <f t="shared" si="2"/>
        <v>100</v>
      </c>
    </row>
    <row r="40" spans="1:6">
      <c r="A40" s="444">
        <v>21</v>
      </c>
      <c r="B40" s="353" t="s">
        <v>452</v>
      </c>
      <c r="C40" s="451" t="s">
        <v>393</v>
      </c>
      <c r="D40" s="110" t="s">
        <v>76</v>
      </c>
      <c r="E40" s="110">
        <v>10000</v>
      </c>
      <c r="F40" s="465">
        <f t="shared" si="2"/>
        <v>100</v>
      </c>
    </row>
    <row r="41" spans="1:6">
      <c r="A41" s="444">
        <v>22</v>
      </c>
      <c r="B41" s="353" t="s">
        <v>171</v>
      </c>
      <c r="C41" s="451" t="s">
        <v>393</v>
      </c>
      <c r="D41" s="110" t="s">
        <v>76</v>
      </c>
      <c r="E41" s="110">
        <v>20000</v>
      </c>
      <c r="F41" s="465">
        <f t="shared" si="2"/>
        <v>200</v>
      </c>
    </row>
    <row r="42" spans="1:6">
      <c r="A42" s="444">
        <v>23</v>
      </c>
      <c r="B42" s="353" t="s">
        <v>451</v>
      </c>
      <c r="C42" s="451" t="s">
        <v>393</v>
      </c>
      <c r="D42" s="110" t="s">
        <v>76</v>
      </c>
      <c r="E42" s="110">
        <v>10000</v>
      </c>
      <c r="F42" s="465">
        <f t="shared" si="2"/>
        <v>100</v>
      </c>
    </row>
    <row r="43" spans="1:6">
      <c r="A43" s="444">
        <v>24</v>
      </c>
      <c r="B43" s="353" t="s">
        <v>422</v>
      </c>
      <c r="C43" s="451" t="s">
        <v>393</v>
      </c>
      <c r="D43" s="110" t="s">
        <v>76</v>
      </c>
      <c r="E43" s="110">
        <v>700</v>
      </c>
      <c r="F43" s="465">
        <f t="shared" si="2"/>
        <v>7</v>
      </c>
    </row>
    <row r="44" spans="1:6">
      <c r="A44" s="444">
        <v>25</v>
      </c>
      <c r="B44" s="353" t="s">
        <v>12</v>
      </c>
      <c r="C44" s="451" t="s">
        <v>393</v>
      </c>
      <c r="D44" s="110" t="s">
        <v>76</v>
      </c>
      <c r="E44" s="110">
        <v>15000</v>
      </c>
      <c r="F44" s="465">
        <f t="shared" si="2"/>
        <v>150</v>
      </c>
    </row>
    <row r="45" spans="1:6">
      <c r="A45" s="444">
        <v>26</v>
      </c>
      <c r="B45" s="353" t="s">
        <v>24</v>
      </c>
      <c r="C45" s="451" t="s">
        <v>393</v>
      </c>
      <c r="D45" s="110" t="s">
        <v>76</v>
      </c>
      <c r="E45" s="110">
        <v>10000</v>
      </c>
      <c r="F45" s="465">
        <f t="shared" si="2"/>
        <v>100</v>
      </c>
    </row>
    <row r="46" spans="1:6">
      <c r="A46" s="444">
        <v>27</v>
      </c>
      <c r="B46" s="353" t="s">
        <v>12</v>
      </c>
      <c r="C46" s="451" t="s">
        <v>393</v>
      </c>
      <c r="D46" s="110" t="s">
        <v>76</v>
      </c>
      <c r="E46" s="110">
        <v>15000</v>
      </c>
      <c r="F46" s="465">
        <f t="shared" si="2"/>
        <v>150</v>
      </c>
    </row>
    <row r="47" spans="1:6">
      <c r="A47" s="444">
        <v>28</v>
      </c>
      <c r="B47" s="353" t="s">
        <v>171</v>
      </c>
      <c r="C47" s="451" t="s">
        <v>393</v>
      </c>
      <c r="D47" s="110" t="s">
        <v>76</v>
      </c>
      <c r="E47" s="110">
        <v>20000</v>
      </c>
      <c r="F47" s="465">
        <f t="shared" si="2"/>
        <v>200</v>
      </c>
    </row>
    <row r="48" spans="1:6">
      <c r="A48" s="444">
        <v>29</v>
      </c>
      <c r="B48" s="353" t="s">
        <v>22</v>
      </c>
      <c r="C48" s="451" t="s">
        <v>393</v>
      </c>
      <c r="D48" s="110" t="s">
        <v>76</v>
      </c>
      <c r="E48" s="110">
        <v>10000</v>
      </c>
      <c r="F48" s="465">
        <f t="shared" si="2"/>
        <v>100</v>
      </c>
    </row>
    <row r="49" spans="1:6">
      <c r="A49" s="444">
        <v>30</v>
      </c>
      <c r="B49" s="353" t="s">
        <v>584</v>
      </c>
      <c r="C49" s="451" t="s">
        <v>393</v>
      </c>
      <c r="D49" s="110" t="s">
        <v>76</v>
      </c>
      <c r="E49" s="110">
        <v>25000</v>
      </c>
      <c r="F49" s="465">
        <f t="shared" si="2"/>
        <v>250</v>
      </c>
    </row>
    <row r="50" spans="1:6">
      <c r="A50" s="444">
        <v>31</v>
      </c>
      <c r="B50" s="353" t="s">
        <v>13</v>
      </c>
      <c r="C50" s="451" t="s">
        <v>393</v>
      </c>
      <c r="D50" s="110" t="s">
        <v>76</v>
      </c>
      <c r="E50" s="110">
        <v>10000</v>
      </c>
      <c r="F50" s="465">
        <f t="shared" si="2"/>
        <v>100</v>
      </c>
    </row>
    <row r="51" spans="1:6">
      <c r="A51" s="444">
        <v>32</v>
      </c>
      <c r="B51" s="353" t="s">
        <v>451</v>
      </c>
      <c r="C51" s="451" t="s">
        <v>393</v>
      </c>
      <c r="D51" s="110" t="s">
        <v>76</v>
      </c>
      <c r="E51" s="110">
        <v>15000</v>
      </c>
      <c r="F51" s="465">
        <f t="shared" si="2"/>
        <v>150</v>
      </c>
    </row>
    <row r="52" spans="1:6">
      <c r="A52" s="444">
        <v>33</v>
      </c>
      <c r="B52" s="353" t="s">
        <v>185</v>
      </c>
      <c r="C52" s="451" t="s">
        <v>393</v>
      </c>
      <c r="D52" s="110" t="s">
        <v>76</v>
      </c>
      <c r="E52" s="110">
        <v>3500</v>
      </c>
      <c r="F52" s="465">
        <f t="shared" si="2"/>
        <v>35</v>
      </c>
    </row>
    <row r="53" spans="1:6">
      <c r="A53" s="444">
        <v>34</v>
      </c>
      <c r="B53" s="353" t="s">
        <v>18</v>
      </c>
      <c r="C53" s="451" t="s">
        <v>393</v>
      </c>
      <c r="D53" s="110" t="s">
        <v>76</v>
      </c>
      <c r="E53" s="110">
        <v>3500</v>
      </c>
      <c r="F53" s="465">
        <f t="shared" si="2"/>
        <v>35</v>
      </c>
    </row>
    <row r="54" spans="1:6">
      <c r="A54" s="444">
        <v>35</v>
      </c>
      <c r="B54" s="353" t="s">
        <v>14</v>
      </c>
      <c r="C54" s="451" t="s">
        <v>393</v>
      </c>
      <c r="D54" s="110" t="s">
        <v>76</v>
      </c>
      <c r="E54" s="110">
        <v>5500</v>
      </c>
      <c r="F54" s="465">
        <f t="shared" si="2"/>
        <v>55</v>
      </c>
    </row>
    <row r="55" spans="1:6">
      <c r="A55" s="444">
        <v>36</v>
      </c>
      <c r="B55" s="353" t="s">
        <v>19</v>
      </c>
      <c r="C55" s="451" t="s">
        <v>393</v>
      </c>
      <c r="D55" s="110" t="s">
        <v>76</v>
      </c>
      <c r="E55" s="110">
        <v>4300</v>
      </c>
      <c r="F55" s="465">
        <f t="shared" si="2"/>
        <v>43</v>
      </c>
    </row>
    <row r="56" spans="1:6">
      <c r="A56" s="444">
        <v>37</v>
      </c>
      <c r="B56" s="353" t="s">
        <v>19</v>
      </c>
      <c r="C56" s="451" t="s">
        <v>393</v>
      </c>
      <c r="D56" s="110" t="s">
        <v>76</v>
      </c>
      <c r="E56" s="110">
        <v>6700</v>
      </c>
      <c r="F56" s="465">
        <f t="shared" si="2"/>
        <v>67</v>
      </c>
    </row>
    <row r="57" spans="1:6">
      <c r="A57" s="444">
        <v>38</v>
      </c>
      <c r="B57" s="353" t="s">
        <v>60</v>
      </c>
      <c r="C57" s="451" t="s">
        <v>393</v>
      </c>
      <c r="D57" s="110" t="s">
        <v>76</v>
      </c>
      <c r="E57" s="110">
        <v>1100</v>
      </c>
      <c r="F57" s="465">
        <f t="shared" si="2"/>
        <v>11</v>
      </c>
    </row>
    <row r="58" spans="1:6">
      <c r="A58" s="444">
        <v>39</v>
      </c>
      <c r="B58" s="353" t="s">
        <v>24</v>
      </c>
      <c r="C58" s="451" t="s">
        <v>393</v>
      </c>
      <c r="D58" s="110" t="s">
        <v>76</v>
      </c>
      <c r="E58" s="110">
        <v>10000</v>
      </c>
      <c r="F58" s="465">
        <f t="shared" si="2"/>
        <v>100</v>
      </c>
    </row>
    <row r="59" spans="1:6">
      <c r="A59" s="444">
        <v>40</v>
      </c>
      <c r="B59" s="353" t="s">
        <v>185</v>
      </c>
      <c r="C59" s="451" t="s">
        <v>393</v>
      </c>
      <c r="D59" s="110" t="s">
        <v>76</v>
      </c>
      <c r="E59" s="110">
        <v>2800</v>
      </c>
      <c r="F59" s="465">
        <f t="shared" si="2"/>
        <v>28</v>
      </c>
    </row>
    <row r="60" spans="1:6">
      <c r="A60" s="444">
        <v>41</v>
      </c>
      <c r="B60" s="353" t="s">
        <v>60</v>
      </c>
      <c r="C60" s="451" t="s">
        <v>393</v>
      </c>
      <c r="D60" s="110" t="s">
        <v>76</v>
      </c>
      <c r="E60" s="110">
        <v>3000</v>
      </c>
      <c r="F60" s="465">
        <f t="shared" si="2"/>
        <v>30</v>
      </c>
    </row>
    <row r="61" spans="1:6">
      <c r="A61" s="444">
        <v>42</v>
      </c>
      <c r="B61" s="353" t="s">
        <v>19</v>
      </c>
      <c r="C61" s="451" t="s">
        <v>393</v>
      </c>
      <c r="D61" s="110" t="s">
        <v>76</v>
      </c>
      <c r="E61" s="110">
        <v>6300</v>
      </c>
      <c r="F61" s="465">
        <f t="shared" si="2"/>
        <v>63</v>
      </c>
    </row>
    <row r="62" spans="1:6">
      <c r="A62" s="444">
        <v>43</v>
      </c>
      <c r="B62" s="353" t="s">
        <v>19</v>
      </c>
      <c r="C62" s="451" t="s">
        <v>393</v>
      </c>
      <c r="D62" s="110" t="s">
        <v>76</v>
      </c>
      <c r="E62" s="110">
        <v>3100</v>
      </c>
      <c r="F62" s="465">
        <f t="shared" si="2"/>
        <v>31</v>
      </c>
    </row>
    <row r="63" spans="1:6">
      <c r="A63" s="444">
        <v>44</v>
      </c>
      <c r="B63" s="353" t="s">
        <v>14</v>
      </c>
      <c r="C63" s="451" t="s">
        <v>393</v>
      </c>
      <c r="D63" s="110" t="s">
        <v>76</v>
      </c>
      <c r="E63" s="110">
        <v>3000</v>
      </c>
      <c r="F63" s="465">
        <f t="shared" si="2"/>
        <v>30</v>
      </c>
    </row>
    <row r="64" spans="1:6">
      <c r="A64" s="444">
        <v>45</v>
      </c>
      <c r="B64" s="353" t="s">
        <v>174</v>
      </c>
      <c r="C64" s="451" t="s">
        <v>393</v>
      </c>
      <c r="D64" s="110" t="s">
        <v>76</v>
      </c>
      <c r="E64" s="110">
        <v>3000</v>
      </c>
      <c r="F64" s="465">
        <f t="shared" si="2"/>
        <v>30</v>
      </c>
    </row>
    <row r="65" spans="1:6">
      <c r="A65" s="444">
        <v>46</v>
      </c>
      <c r="B65" s="353" t="s">
        <v>18</v>
      </c>
      <c r="C65" s="451" t="s">
        <v>393</v>
      </c>
      <c r="D65" s="110" t="s">
        <v>76</v>
      </c>
      <c r="E65" s="110">
        <v>3000</v>
      </c>
      <c r="F65" s="465">
        <f t="shared" si="2"/>
        <v>30</v>
      </c>
    </row>
    <row r="66" spans="1:6">
      <c r="A66" s="444">
        <v>47</v>
      </c>
      <c r="B66" s="353" t="s">
        <v>584</v>
      </c>
      <c r="C66" s="451" t="s">
        <v>393</v>
      </c>
      <c r="D66" s="110" t="s">
        <v>76</v>
      </c>
      <c r="E66" s="110">
        <v>25000</v>
      </c>
      <c r="F66" s="465">
        <f t="shared" si="2"/>
        <v>250</v>
      </c>
    </row>
    <row r="67" spans="1:6">
      <c r="A67" s="444">
        <v>48</v>
      </c>
      <c r="B67" s="353" t="s">
        <v>22</v>
      </c>
      <c r="C67" s="451" t="s">
        <v>393</v>
      </c>
      <c r="D67" s="110" t="s">
        <v>76</v>
      </c>
      <c r="E67" s="110">
        <v>10000</v>
      </c>
      <c r="F67" s="465">
        <f t="shared" si="2"/>
        <v>100</v>
      </c>
    </row>
    <row r="68" spans="1:6">
      <c r="A68" s="444">
        <v>49</v>
      </c>
      <c r="B68" s="353" t="s">
        <v>171</v>
      </c>
      <c r="C68" s="451" t="s">
        <v>393</v>
      </c>
      <c r="D68" s="110" t="s">
        <v>76</v>
      </c>
      <c r="E68" s="110">
        <v>20000</v>
      </c>
      <c r="F68" s="465">
        <f t="shared" si="2"/>
        <v>200</v>
      </c>
    </row>
    <row r="69" spans="1:6">
      <c r="A69" s="444">
        <v>50</v>
      </c>
      <c r="B69" s="353" t="s">
        <v>452</v>
      </c>
      <c r="C69" s="451" t="s">
        <v>393</v>
      </c>
      <c r="D69" s="110" t="s">
        <v>76</v>
      </c>
      <c r="E69" s="110">
        <v>10000</v>
      </c>
      <c r="F69" s="465">
        <f t="shared" si="2"/>
        <v>100</v>
      </c>
    </row>
    <row r="70" spans="1:6">
      <c r="A70" s="444">
        <v>51</v>
      </c>
      <c r="B70" s="353" t="s">
        <v>12</v>
      </c>
      <c r="C70" s="451" t="s">
        <v>393</v>
      </c>
      <c r="D70" s="110" t="s">
        <v>76</v>
      </c>
      <c r="E70" s="110">
        <v>20000</v>
      </c>
      <c r="F70" s="465">
        <f t="shared" si="2"/>
        <v>200</v>
      </c>
    </row>
    <row r="71" spans="1:6">
      <c r="A71" s="444">
        <v>52</v>
      </c>
      <c r="B71" s="353" t="s">
        <v>13</v>
      </c>
      <c r="C71" s="451" t="s">
        <v>393</v>
      </c>
      <c r="D71" s="110" t="s">
        <v>76</v>
      </c>
      <c r="E71" s="110">
        <v>10000</v>
      </c>
      <c r="F71" s="465">
        <f t="shared" si="2"/>
        <v>100</v>
      </c>
    </row>
    <row r="72" spans="1:6">
      <c r="A72" s="444"/>
      <c r="B72" s="353" t="s">
        <v>24</v>
      </c>
      <c r="C72" s="451" t="s">
        <v>393</v>
      </c>
      <c r="D72" s="110" t="s">
        <v>76</v>
      </c>
      <c r="E72" s="110">
        <v>15000</v>
      </c>
      <c r="F72" s="465">
        <f t="shared" si="2"/>
        <v>150</v>
      </c>
    </row>
    <row r="73" spans="1:6">
      <c r="A73" s="444"/>
      <c r="B73" s="353" t="s">
        <v>452</v>
      </c>
      <c r="C73" s="451" t="s">
        <v>393</v>
      </c>
      <c r="D73" s="110" t="s">
        <v>76</v>
      </c>
      <c r="E73" s="110">
        <v>7000</v>
      </c>
      <c r="F73" s="465">
        <f t="shared" si="2"/>
        <v>70</v>
      </c>
    </row>
    <row r="74" spans="1:6">
      <c r="A74" s="444"/>
      <c r="B74" s="353" t="s">
        <v>171</v>
      </c>
      <c r="C74" s="451" t="s">
        <v>393</v>
      </c>
      <c r="D74" s="110" t="s">
        <v>76</v>
      </c>
      <c r="E74" s="110">
        <v>65000</v>
      </c>
      <c r="F74" s="465">
        <f t="shared" si="2"/>
        <v>650</v>
      </c>
    </row>
    <row r="75" spans="1:6">
      <c r="A75" s="444"/>
      <c r="B75" s="353" t="s">
        <v>13</v>
      </c>
      <c r="C75" s="451" t="s">
        <v>393</v>
      </c>
      <c r="D75" s="110" t="s">
        <v>76</v>
      </c>
      <c r="E75" s="110">
        <v>9000</v>
      </c>
      <c r="F75" s="465">
        <f t="shared" si="2"/>
        <v>90</v>
      </c>
    </row>
    <row r="76" spans="1:6">
      <c r="A76" s="444"/>
      <c r="B76" s="353" t="s">
        <v>12</v>
      </c>
      <c r="C76" s="451" t="s">
        <v>393</v>
      </c>
      <c r="D76" s="110" t="s">
        <v>76</v>
      </c>
      <c r="E76" s="110">
        <v>45000</v>
      </c>
      <c r="F76" s="465">
        <f t="shared" si="2"/>
        <v>450</v>
      </c>
    </row>
    <row r="77" spans="1:6">
      <c r="A77" s="444"/>
      <c r="B77" s="353" t="s">
        <v>185</v>
      </c>
      <c r="C77" s="451" t="s">
        <v>393</v>
      </c>
      <c r="D77" s="110" t="s">
        <v>76</v>
      </c>
      <c r="E77" s="110">
        <v>2500</v>
      </c>
      <c r="F77" s="465">
        <f t="shared" si="2"/>
        <v>25</v>
      </c>
    </row>
    <row r="78" spans="1:6">
      <c r="A78" s="444"/>
      <c r="B78" s="353" t="s">
        <v>60</v>
      </c>
      <c r="C78" s="451" t="s">
        <v>393</v>
      </c>
      <c r="D78" s="110" t="s">
        <v>76</v>
      </c>
      <c r="E78" s="110">
        <v>2500</v>
      </c>
      <c r="F78" s="465">
        <f t="shared" si="2"/>
        <v>25</v>
      </c>
    </row>
    <row r="79" spans="1:6">
      <c r="A79" s="444"/>
      <c r="B79" s="353" t="s">
        <v>19</v>
      </c>
      <c r="C79" s="451" t="s">
        <v>393</v>
      </c>
      <c r="D79" s="110" t="s">
        <v>76</v>
      </c>
      <c r="E79" s="110">
        <v>5600</v>
      </c>
      <c r="F79" s="465">
        <f t="shared" si="2"/>
        <v>56</v>
      </c>
    </row>
    <row r="80" spans="1:6">
      <c r="A80" s="444"/>
      <c r="B80" s="353" t="s">
        <v>19</v>
      </c>
      <c r="C80" s="451" t="s">
        <v>393</v>
      </c>
      <c r="D80" s="110" t="s">
        <v>76</v>
      </c>
      <c r="E80" s="110">
        <v>2900</v>
      </c>
      <c r="F80" s="465">
        <f t="shared" si="2"/>
        <v>29</v>
      </c>
    </row>
    <row r="81" spans="1:7">
      <c r="A81" s="444"/>
      <c r="B81" s="353" t="s">
        <v>14</v>
      </c>
      <c r="C81" s="451" t="s">
        <v>393</v>
      </c>
      <c r="D81" s="110" t="s">
        <v>76</v>
      </c>
      <c r="E81" s="110">
        <v>2100</v>
      </c>
      <c r="F81" s="465">
        <f t="shared" si="2"/>
        <v>21</v>
      </c>
    </row>
    <row r="82" spans="1:7">
      <c r="A82" s="444"/>
      <c r="B82" s="353" t="s">
        <v>174</v>
      </c>
      <c r="C82" s="451" t="s">
        <v>393</v>
      </c>
      <c r="D82" s="110" t="s">
        <v>76</v>
      </c>
      <c r="E82" s="110">
        <v>4900</v>
      </c>
      <c r="F82" s="465">
        <f t="shared" si="2"/>
        <v>49</v>
      </c>
    </row>
    <row r="83" spans="1:7">
      <c r="A83" s="444"/>
      <c r="B83" s="353" t="s">
        <v>18</v>
      </c>
      <c r="C83" s="451" t="s">
        <v>393</v>
      </c>
      <c r="D83" s="110" t="s">
        <v>76</v>
      </c>
      <c r="E83" s="110">
        <v>4200</v>
      </c>
      <c r="F83" s="465">
        <f t="shared" si="2"/>
        <v>42</v>
      </c>
    </row>
    <row r="84" spans="1:7" ht="13.5" thickBot="1">
      <c r="A84" s="480"/>
      <c r="B84" s="484" t="s">
        <v>371</v>
      </c>
      <c r="C84" s="485"/>
      <c r="D84" s="434"/>
      <c r="E84" s="413">
        <f>SUM(E21:E77)</f>
        <v>574100</v>
      </c>
      <c r="F84" s="424">
        <f>SUM(F21:F83)</f>
        <v>5963</v>
      </c>
      <c r="G84" s="110">
        <v>5963</v>
      </c>
    </row>
    <row r="85" spans="1:7" ht="13.5" thickTop="1">
      <c r="A85" s="444"/>
      <c r="B85" s="369"/>
      <c r="C85" s="458"/>
      <c r="D85" s="437"/>
      <c r="E85" s="28"/>
      <c r="F85" s="408"/>
    </row>
    <row r="86" spans="1:7" customFormat="1" ht="15">
      <c r="A86" s="459" t="s">
        <v>585</v>
      </c>
      <c r="B86" s="460"/>
      <c r="C86" s="448"/>
      <c r="D86" s="448"/>
      <c r="E86" s="28"/>
      <c r="F86" s="408"/>
    </row>
    <row r="87" spans="1:7" customFormat="1" ht="15">
      <c r="A87" s="437" t="s">
        <v>332</v>
      </c>
      <c r="B87" s="369" t="s">
        <v>333</v>
      </c>
      <c r="C87" s="437" t="s">
        <v>335</v>
      </c>
      <c r="D87" s="437" t="s">
        <v>336</v>
      </c>
      <c r="E87" s="28" t="s">
        <v>337</v>
      </c>
      <c r="F87" s="408" t="s">
        <v>10</v>
      </c>
    </row>
    <row r="88" spans="1:7" customFormat="1" ht="15">
      <c r="A88" s="437">
        <v>1</v>
      </c>
      <c r="B88" s="369" t="s">
        <v>486</v>
      </c>
      <c r="C88" s="461">
        <v>0.1</v>
      </c>
      <c r="D88" s="444" t="s">
        <v>364</v>
      </c>
      <c r="E88" s="408">
        <v>6000</v>
      </c>
      <c r="F88" s="408">
        <f>E88*C88</f>
        <v>600</v>
      </c>
    </row>
    <row r="89" spans="1:7" customFormat="1" ht="15">
      <c r="A89" s="437">
        <v>2</v>
      </c>
      <c r="B89" s="369" t="s">
        <v>486</v>
      </c>
      <c r="C89" s="461">
        <v>0.1</v>
      </c>
      <c r="D89" s="444" t="s">
        <v>364</v>
      </c>
      <c r="E89" s="408">
        <v>6000</v>
      </c>
      <c r="F89" s="408">
        <f t="shared" ref="F89:F90" si="3">E89*C89</f>
        <v>600</v>
      </c>
    </row>
    <row r="90" spans="1:7" customFormat="1" ht="15">
      <c r="A90" s="437">
        <v>3</v>
      </c>
      <c r="B90" s="369"/>
      <c r="C90" s="461">
        <v>0.1</v>
      </c>
      <c r="D90" s="444" t="s">
        <v>364</v>
      </c>
      <c r="E90" s="408"/>
      <c r="F90" s="408">
        <f t="shared" si="3"/>
        <v>0</v>
      </c>
    </row>
    <row r="91" spans="1:7" customFormat="1" ht="15.75" thickBot="1">
      <c r="A91" s="480"/>
      <c r="B91" s="484" t="s">
        <v>371</v>
      </c>
      <c r="C91" s="481"/>
      <c r="D91" s="481"/>
      <c r="E91" s="424">
        <f>SUM(E88:E90)</f>
        <v>12000</v>
      </c>
      <c r="F91" s="424">
        <f>SUM(F88:F90)</f>
        <v>1200</v>
      </c>
      <c r="G91">
        <v>600</v>
      </c>
    </row>
    <row r="92" spans="1:7" ht="13.5" thickTop="1">
      <c r="A92" s="415"/>
      <c r="B92" s="410"/>
      <c r="C92" s="410"/>
      <c r="D92" s="410"/>
      <c r="E92" s="410"/>
      <c r="F92" s="28"/>
    </row>
    <row r="93" spans="1:7">
      <c r="A93" s="459" t="s">
        <v>400</v>
      </c>
      <c r="B93" s="460"/>
      <c r="C93" s="448"/>
      <c r="D93" s="448"/>
      <c r="E93" s="28"/>
      <c r="F93" s="408"/>
    </row>
    <row r="94" spans="1:7">
      <c r="A94" s="437" t="s">
        <v>332</v>
      </c>
      <c r="B94" s="369" t="s">
        <v>333</v>
      </c>
      <c r="C94" s="437" t="s">
        <v>335</v>
      </c>
      <c r="D94" s="437" t="s">
        <v>336</v>
      </c>
      <c r="E94" s="28" t="s">
        <v>337</v>
      </c>
      <c r="F94" s="408" t="s">
        <v>10</v>
      </c>
    </row>
    <row r="95" spans="1:7">
      <c r="A95" s="437">
        <v>1</v>
      </c>
      <c r="B95" s="369" t="s">
        <v>152</v>
      </c>
      <c r="C95" s="461">
        <v>0.1</v>
      </c>
      <c r="D95" s="444" t="s">
        <v>105</v>
      </c>
      <c r="E95" s="408">
        <v>45269</v>
      </c>
      <c r="F95" s="408">
        <f>E95*C95</f>
        <v>4526.9000000000005</v>
      </c>
    </row>
    <row r="96" spans="1:7">
      <c r="A96" s="437">
        <v>2</v>
      </c>
      <c r="B96" s="369" t="s">
        <v>154</v>
      </c>
      <c r="C96" s="461">
        <v>0.1</v>
      </c>
      <c r="D96" s="444" t="s">
        <v>105</v>
      </c>
      <c r="E96" s="408">
        <v>26407</v>
      </c>
      <c r="F96" s="408"/>
    </row>
    <row r="97" spans="1:7">
      <c r="A97" s="437">
        <v>3</v>
      </c>
      <c r="B97" s="369"/>
      <c r="C97" s="461">
        <v>0.1</v>
      </c>
      <c r="D97" s="444" t="s">
        <v>105</v>
      </c>
      <c r="E97" s="408"/>
      <c r="F97" s="408">
        <f t="shared" ref="F97" si="4">E97*C97</f>
        <v>0</v>
      </c>
    </row>
    <row r="98" spans="1:7" ht="13.5" thickBot="1">
      <c r="A98" s="480"/>
      <c r="B98" s="484" t="s">
        <v>371</v>
      </c>
      <c r="C98" s="481"/>
      <c r="D98" s="481"/>
      <c r="E98" s="424">
        <f>SUM(E95:E97)</f>
        <v>71676</v>
      </c>
      <c r="F98" s="424">
        <f>SUM(F95:F97)</f>
        <v>4526.9000000000005</v>
      </c>
      <c r="G98" s="110">
        <v>6128</v>
      </c>
    </row>
    <row r="99" spans="1:7" ht="13.5" thickTop="1">
      <c r="A99" s="444"/>
      <c r="B99" s="369"/>
      <c r="C99" s="448"/>
      <c r="D99" s="448"/>
      <c r="E99" s="408"/>
      <c r="F99" s="408"/>
    </row>
    <row r="100" spans="1:7">
      <c r="A100" s="444"/>
      <c r="B100" s="369"/>
      <c r="C100" s="448"/>
      <c r="D100" s="448"/>
      <c r="E100" s="408"/>
      <c r="F100" s="408"/>
    </row>
    <row r="101" spans="1:7" ht="13.5" thickBot="1">
      <c r="A101" s="434"/>
      <c r="B101" s="434" t="s">
        <v>329</v>
      </c>
      <c r="C101" s="434"/>
      <c r="D101" s="434"/>
      <c r="E101" s="435">
        <f>E98:F98+E91+E84+E17+E10</f>
        <v>706576</v>
      </c>
      <c r="F101" s="435">
        <f>F98+F91+F84+F17+F10</f>
        <v>12665.900000000001</v>
      </c>
    </row>
    <row r="102" spans="1:7" ht="13.5" thickTop="1"/>
    <row r="103" spans="1:7">
      <c r="B103" s="249"/>
      <c r="C103" s="249"/>
      <c r="D103" s="249"/>
      <c r="E103" s="249"/>
      <c r="F103" s="249"/>
    </row>
    <row r="104" spans="1:7">
      <c r="B104" s="249" t="s">
        <v>488</v>
      </c>
      <c r="C104" s="249"/>
      <c r="D104" s="249"/>
      <c r="E104" s="249"/>
      <c r="F104" s="249"/>
    </row>
    <row r="105" spans="1:7">
      <c r="B105" s="249" t="s">
        <v>10</v>
      </c>
      <c r="C105" s="249"/>
      <c r="D105" s="264">
        <f>F101</f>
        <v>12665.900000000001</v>
      </c>
      <c r="E105" s="249"/>
      <c r="F105" s="249"/>
    </row>
    <row r="106" spans="1:7">
      <c r="B106" s="249" t="s">
        <v>489</v>
      </c>
      <c r="C106" s="249"/>
      <c r="D106" s="249"/>
      <c r="E106" s="249"/>
      <c r="F106" s="249"/>
    </row>
    <row r="107" spans="1:7">
      <c r="B107" s="249" t="s">
        <v>490</v>
      </c>
      <c r="C107" s="249"/>
      <c r="D107" s="486">
        <v>1.4999999999999999E-2</v>
      </c>
      <c r="E107" s="249" t="s">
        <v>491</v>
      </c>
      <c r="F107" s="249"/>
    </row>
    <row r="108" spans="1:7">
      <c r="B108" s="249" t="s">
        <v>492</v>
      </c>
      <c r="C108" s="249"/>
      <c r="D108" s="487">
        <v>25</v>
      </c>
      <c r="E108" s="249"/>
      <c r="F108" s="487">
        <f>D108</f>
        <v>25</v>
      </c>
    </row>
    <row r="109" spans="1:7">
      <c r="E109" s="110"/>
      <c r="F109" s="110"/>
    </row>
    <row r="110" spans="1:7" ht="13.5" thickBot="1">
      <c r="A110" s="477"/>
      <c r="B110" s="477" t="s">
        <v>493</v>
      </c>
      <c r="C110" s="477"/>
      <c r="D110" s="477"/>
      <c r="E110" s="477"/>
      <c r="F110" s="478">
        <f>F101+F108</f>
        <v>12690.900000000001</v>
      </c>
    </row>
    <row r="111" spans="1:7" ht="13.5" thickTop="1"/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F2FA-D187-4F83-9C0C-00093E1AD765}">
  <dimension ref="A1:F28"/>
  <sheetViews>
    <sheetView workbookViewId="0">
      <selection activeCell="K28" sqref="K28"/>
    </sheetView>
  </sheetViews>
  <sheetFormatPr defaultRowHeight="15"/>
  <cols>
    <col min="2" max="2" width="29.85546875" bestFit="1" customWidth="1"/>
  </cols>
  <sheetData>
    <row r="1" spans="1:6">
      <c r="A1" s="337" t="s">
        <v>479</v>
      </c>
      <c r="B1" s="110"/>
      <c r="C1" s="442"/>
      <c r="D1" s="442"/>
      <c r="E1" s="403"/>
      <c r="F1" s="403"/>
    </row>
    <row r="2" spans="1:6">
      <c r="A2" s="337" t="s">
        <v>583</v>
      </c>
      <c r="B2" s="110"/>
      <c r="C2" s="442"/>
      <c r="D2" s="442"/>
      <c r="E2" s="479"/>
      <c r="F2" s="479"/>
    </row>
    <row r="3" spans="1:6">
      <c r="A3" s="442" t="s">
        <v>481</v>
      </c>
      <c r="B3" s="110"/>
      <c r="C3" s="442"/>
      <c r="D3" s="442"/>
      <c r="E3" s="403"/>
      <c r="F3" s="403"/>
    </row>
    <row r="4" spans="1:6" s="110" customFormat="1" ht="12.75">
      <c r="A4" s="459" t="s">
        <v>400</v>
      </c>
      <c r="B4" s="460"/>
      <c r="C4" s="448"/>
      <c r="D4" s="448"/>
      <c r="E4" s="28"/>
      <c r="F4" s="408"/>
    </row>
    <row r="5" spans="1:6" s="110" customFormat="1" ht="12.75">
      <c r="A5" s="437" t="s">
        <v>332</v>
      </c>
      <c r="B5" s="369" t="s">
        <v>333</v>
      </c>
      <c r="C5" s="437" t="s">
        <v>335</v>
      </c>
      <c r="D5" s="437" t="s">
        <v>336</v>
      </c>
      <c r="E5" s="28" t="s">
        <v>337</v>
      </c>
      <c r="F5" s="408" t="s">
        <v>10</v>
      </c>
    </row>
    <row r="6" spans="1:6" s="110" customFormat="1" ht="12.75">
      <c r="A6" s="437">
        <v>1</v>
      </c>
      <c r="B6" s="369" t="s">
        <v>152</v>
      </c>
      <c r="C6" s="461">
        <v>0.1</v>
      </c>
      <c r="D6" s="444" t="s">
        <v>105</v>
      </c>
      <c r="E6" s="408">
        <v>45269</v>
      </c>
      <c r="F6" s="408"/>
    </row>
    <row r="7" spans="1:6" s="110" customFormat="1" ht="12.75">
      <c r="A7" s="437">
        <v>2</v>
      </c>
      <c r="B7" s="369" t="s">
        <v>154</v>
      </c>
      <c r="C7" s="461">
        <v>0.1</v>
      </c>
      <c r="D7" s="444" t="s">
        <v>105</v>
      </c>
      <c r="E7" s="408">
        <v>26407</v>
      </c>
      <c r="F7" s="408">
        <f>E7*C7</f>
        <v>2640.7000000000003</v>
      </c>
    </row>
    <row r="8" spans="1:6" s="110" customFormat="1" ht="12.75">
      <c r="A8" s="437">
        <v>3</v>
      </c>
      <c r="B8" s="369"/>
      <c r="C8" s="461">
        <v>0.1</v>
      </c>
      <c r="D8" s="444" t="s">
        <v>105</v>
      </c>
      <c r="E8" s="408"/>
      <c r="F8" s="408">
        <f t="shared" ref="F8" si="0">E8*C8</f>
        <v>0</v>
      </c>
    </row>
    <row r="9" spans="1:6" s="110" customFormat="1" ht="13.5" thickBot="1">
      <c r="A9" s="480"/>
      <c r="B9" s="484" t="s">
        <v>371</v>
      </c>
      <c r="C9" s="481"/>
      <c r="D9" s="481"/>
      <c r="E9" s="424">
        <f>SUM(E6:E8)</f>
        <v>71676</v>
      </c>
      <c r="F9" s="424">
        <f>SUM(F6:F8)</f>
        <v>2640.7000000000003</v>
      </c>
    </row>
    <row r="10" spans="1:6" ht="15.75" thickTop="1"/>
    <row r="11" spans="1:6">
      <c r="A11" s="437">
        <v>1</v>
      </c>
      <c r="B11" s="369" t="s">
        <v>586</v>
      </c>
      <c r="C11" s="443" t="s">
        <v>386</v>
      </c>
      <c r="D11" s="437" t="s">
        <v>76</v>
      </c>
      <c r="E11" s="408">
        <v>10390</v>
      </c>
      <c r="F11" s="28">
        <f>E11*C11</f>
        <v>207.8</v>
      </c>
    </row>
    <row r="12" spans="1:6" s="110" customFormat="1" ht="12.75">
      <c r="A12" s="444">
        <v>2</v>
      </c>
      <c r="B12" s="369" t="s">
        <v>587</v>
      </c>
      <c r="C12" s="443" t="s">
        <v>386</v>
      </c>
      <c r="D12" s="437" t="s">
        <v>76</v>
      </c>
      <c r="E12" s="408">
        <v>26600</v>
      </c>
      <c r="F12" s="28">
        <f t="shared" ref="F12:F15" si="1">E12*C12</f>
        <v>532</v>
      </c>
    </row>
    <row r="13" spans="1:6" s="110" customFormat="1" ht="12.75">
      <c r="A13" s="437">
        <v>3</v>
      </c>
      <c r="B13" s="369" t="s">
        <v>586</v>
      </c>
      <c r="C13" s="443" t="s">
        <v>386</v>
      </c>
      <c r="D13" s="437" t="s">
        <v>76</v>
      </c>
      <c r="E13" s="408">
        <v>6010</v>
      </c>
      <c r="F13" s="28">
        <f t="shared" si="1"/>
        <v>120.2</v>
      </c>
    </row>
    <row r="14" spans="1:6" s="110" customFormat="1" ht="12.75">
      <c r="A14" s="444">
        <v>4</v>
      </c>
      <c r="B14" s="369" t="s">
        <v>587</v>
      </c>
      <c r="C14" s="443" t="s">
        <v>386</v>
      </c>
      <c r="D14" s="437" t="s">
        <v>76</v>
      </c>
      <c r="E14" s="408">
        <v>26600</v>
      </c>
      <c r="F14" s="28">
        <f t="shared" si="1"/>
        <v>532</v>
      </c>
    </row>
    <row r="15" spans="1:6" s="110" customFormat="1" ht="12.75">
      <c r="A15" s="437">
        <v>5</v>
      </c>
      <c r="B15" s="369" t="s">
        <v>586</v>
      </c>
      <c r="C15" s="443" t="s">
        <v>386</v>
      </c>
      <c r="D15" s="437" t="s">
        <v>76</v>
      </c>
      <c r="E15" s="408">
        <v>7144</v>
      </c>
      <c r="F15" s="28">
        <f t="shared" si="1"/>
        <v>142.88</v>
      </c>
    </row>
    <row r="16" spans="1:6" s="110" customFormat="1" ht="13.5" thickBot="1">
      <c r="A16" s="480"/>
      <c r="B16" s="481" t="s">
        <v>343</v>
      </c>
      <c r="C16" s="481"/>
      <c r="D16" s="481"/>
      <c r="E16" s="413">
        <f>SUM(E11:E15)</f>
        <v>76744</v>
      </c>
      <c r="F16" s="413">
        <f>SUM(F11:F15)</f>
        <v>1534.88</v>
      </c>
    </row>
    <row r="17" spans="1:6" s="110" customFormat="1" ht="13.5" thickTop="1"/>
    <row r="18" spans="1:6" s="110" customFormat="1" ht="13.5" thickBot="1">
      <c r="A18" s="434"/>
      <c r="B18" s="434" t="s">
        <v>329</v>
      </c>
      <c r="C18" s="434"/>
      <c r="D18" s="434"/>
      <c r="E18" s="435">
        <f>E16+E9</f>
        <v>148420</v>
      </c>
      <c r="F18" s="435">
        <f>F16+F9</f>
        <v>4175.58</v>
      </c>
    </row>
    <row r="19" spans="1:6" s="110" customFormat="1" ht="13.5" thickTop="1">
      <c r="E19" s="465"/>
      <c r="F19" s="465"/>
    </row>
    <row r="20" spans="1:6" s="110" customFormat="1" ht="12.75">
      <c r="B20" s="249"/>
      <c r="C20" s="249"/>
      <c r="D20" s="249"/>
      <c r="E20" s="249"/>
      <c r="F20" s="249"/>
    </row>
    <row r="21" spans="1:6" s="110" customFormat="1" ht="12.75">
      <c r="B21" s="249" t="s">
        <v>488</v>
      </c>
      <c r="C21" s="249"/>
      <c r="D21" s="249"/>
      <c r="E21" s="249"/>
      <c r="F21" s="249"/>
    </row>
    <row r="22" spans="1:6" s="110" customFormat="1" ht="12.75">
      <c r="B22" s="249" t="s">
        <v>10</v>
      </c>
      <c r="C22" s="249"/>
      <c r="D22" s="264">
        <f>F18</f>
        <v>4175.58</v>
      </c>
      <c r="E22" s="249"/>
      <c r="F22" s="249"/>
    </row>
    <row r="23" spans="1:6" s="110" customFormat="1" ht="12.75">
      <c r="B23" s="249" t="s">
        <v>489</v>
      </c>
      <c r="C23" s="249"/>
      <c r="D23" s="249">
        <v>3</v>
      </c>
      <c r="E23" s="249"/>
      <c r="F23" s="249"/>
    </row>
    <row r="24" spans="1:6" s="110" customFormat="1" ht="12.75">
      <c r="B24" s="249" t="s">
        <v>490</v>
      </c>
      <c r="C24" s="249"/>
      <c r="D24" s="486">
        <v>1.4999999999999999E-2</v>
      </c>
      <c r="E24" s="249" t="s">
        <v>491</v>
      </c>
      <c r="F24" s="249"/>
    </row>
    <row r="25" spans="1:6" s="110" customFormat="1" ht="12.75">
      <c r="B25" s="249" t="s">
        <v>492</v>
      </c>
      <c r="C25" s="249"/>
      <c r="D25" s="487">
        <f>D24*D23*D22</f>
        <v>187.90109999999999</v>
      </c>
      <c r="E25" s="249"/>
      <c r="F25" s="487">
        <f>D25</f>
        <v>187.90109999999999</v>
      </c>
    </row>
    <row r="26" spans="1:6" s="110" customFormat="1" ht="12.75"/>
    <row r="27" spans="1:6" s="110" customFormat="1" ht="13.5" thickBot="1">
      <c r="A27" s="477"/>
      <c r="B27" s="477" t="s">
        <v>493</v>
      </c>
      <c r="C27" s="477"/>
      <c r="D27" s="477"/>
      <c r="E27" s="477"/>
      <c r="F27" s="478">
        <f>F18+F25</f>
        <v>4363.4811</v>
      </c>
    </row>
    <row r="28" spans="1:6" ht="15.75" thickTop="1"/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CB92-47C2-4D46-9158-6F22C0CF63F2}">
  <dimension ref="A1:F124"/>
  <sheetViews>
    <sheetView tabSelected="1" topLeftCell="A103" workbookViewId="0">
      <selection activeCell="D120" sqref="D120"/>
    </sheetView>
  </sheetViews>
  <sheetFormatPr defaultColWidth="9" defaultRowHeight="12.75"/>
  <cols>
    <col min="1" max="1" width="6" style="110" customWidth="1"/>
    <col min="2" max="2" width="41.42578125" style="110" bestFit="1" customWidth="1"/>
    <col min="3" max="4" width="9" style="110"/>
    <col min="5" max="5" width="10" style="465" customWidth="1"/>
    <col min="6" max="6" width="11.5703125" style="465" customWidth="1"/>
    <col min="7" max="16384" width="9" style="110"/>
  </cols>
  <sheetData>
    <row r="1" spans="1:6">
      <c r="A1" s="337" t="s">
        <v>479</v>
      </c>
      <c r="C1" s="442"/>
      <c r="D1" s="442"/>
      <c r="E1" s="403"/>
      <c r="F1" s="403"/>
    </row>
    <row r="2" spans="1:6">
      <c r="A2" s="337" t="s">
        <v>583</v>
      </c>
      <c r="C2" s="442"/>
      <c r="D2" s="442"/>
      <c r="E2" s="479"/>
      <c r="F2" s="479"/>
    </row>
    <row r="3" spans="1:6">
      <c r="A3" s="442" t="s">
        <v>481</v>
      </c>
      <c r="C3" s="442"/>
      <c r="D3" s="442"/>
      <c r="E3" s="403"/>
      <c r="F3" s="403"/>
    </row>
    <row r="4" spans="1:6">
      <c r="A4" s="449" t="s">
        <v>392</v>
      </c>
      <c r="B4" s="450" t="s">
        <v>345</v>
      </c>
      <c r="C4" s="442"/>
      <c r="D4" s="442"/>
      <c r="E4" s="403"/>
      <c r="F4" s="403"/>
    </row>
    <row r="5" spans="1:6">
      <c r="A5" s="437" t="s">
        <v>332</v>
      </c>
      <c r="B5" s="437" t="s">
        <v>333</v>
      </c>
      <c r="C5" s="437" t="s">
        <v>8</v>
      </c>
      <c r="D5" s="437" t="s">
        <v>336</v>
      </c>
      <c r="E5" s="28" t="s">
        <v>337</v>
      </c>
      <c r="F5" s="28" t="s">
        <v>10</v>
      </c>
    </row>
    <row r="6" spans="1:6">
      <c r="A6" s="437">
        <v>1</v>
      </c>
      <c r="B6" s="369" t="s">
        <v>586</v>
      </c>
      <c r="C6" s="443" t="s">
        <v>386</v>
      </c>
      <c r="D6" s="437" t="s">
        <v>76</v>
      </c>
      <c r="E6" s="408">
        <v>10390</v>
      </c>
      <c r="F6" s="28">
        <f>E6*C6</f>
        <v>207.8</v>
      </c>
    </row>
    <row r="7" spans="1:6">
      <c r="A7" s="444">
        <v>2</v>
      </c>
      <c r="B7" s="369" t="s">
        <v>587</v>
      </c>
      <c r="C7" s="443" t="s">
        <v>386</v>
      </c>
      <c r="D7" s="437" t="s">
        <v>76</v>
      </c>
      <c r="E7" s="408">
        <v>26600</v>
      </c>
      <c r="F7" s="28">
        <f t="shared" ref="F7:F10" si="0">E7*C7</f>
        <v>532</v>
      </c>
    </row>
    <row r="8" spans="1:6">
      <c r="A8" s="437">
        <v>3</v>
      </c>
      <c r="B8" s="369" t="s">
        <v>586</v>
      </c>
      <c r="C8" s="443" t="s">
        <v>386</v>
      </c>
      <c r="D8" s="437" t="s">
        <v>76</v>
      </c>
      <c r="E8" s="408">
        <v>6010</v>
      </c>
      <c r="F8" s="28">
        <f t="shared" si="0"/>
        <v>120.2</v>
      </c>
    </row>
    <row r="9" spans="1:6">
      <c r="A9" s="444">
        <v>4</v>
      </c>
      <c r="B9" s="369" t="s">
        <v>587</v>
      </c>
      <c r="C9" s="443" t="s">
        <v>386</v>
      </c>
      <c r="D9" s="437" t="s">
        <v>76</v>
      </c>
      <c r="E9" s="408">
        <v>26600</v>
      </c>
      <c r="F9" s="28">
        <f t="shared" si="0"/>
        <v>532</v>
      </c>
    </row>
    <row r="10" spans="1:6">
      <c r="A10" s="437">
        <v>5</v>
      </c>
      <c r="B10" s="369" t="s">
        <v>586</v>
      </c>
      <c r="C10" s="443" t="s">
        <v>386</v>
      </c>
      <c r="D10" s="437" t="s">
        <v>76</v>
      </c>
      <c r="E10" s="408">
        <v>7144</v>
      </c>
      <c r="F10" s="28">
        <f t="shared" si="0"/>
        <v>142.88</v>
      </c>
    </row>
    <row r="11" spans="1:6" ht="13.5" thickBot="1">
      <c r="A11" s="480"/>
      <c r="B11" s="481" t="s">
        <v>343</v>
      </c>
      <c r="C11" s="481"/>
      <c r="D11" s="481"/>
      <c r="E11" s="413">
        <f>SUM(E6:E10)</f>
        <v>76744</v>
      </c>
      <c r="F11" s="413">
        <f>SUM(F6:F10)</f>
        <v>1534.88</v>
      </c>
    </row>
    <row r="12" spans="1:6" ht="13.5" thickTop="1">
      <c r="A12" s="444"/>
      <c r="B12" s="448"/>
      <c r="C12" s="448"/>
      <c r="D12" s="448"/>
      <c r="E12" s="28"/>
      <c r="F12" s="5"/>
    </row>
    <row r="13" spans="1:6">
      <c r="A13" s="459" t="s">
        <v>566</v>
      </c>
      <c r="B13" s="442"/>
      <c r="C13" s="442"/>
      <c r="D13" s="442"/>
      <c r="E13" s="403"/>
      <c r="F13" s="403"/>
    </row>
    <row r="14" spans="1:6">
      <c r="A14" s="437" t="s">
        <v>332</v>
      </c>
      <c r="B14" s="437" t="s">
        <v>333</v>
      </c>
      <c r="C14" s="437" t="s">
        <v>8</v>
      </c>
      <c r="D14" s="437" t="s">
        <v>336</v>
      </c>
      <c r="E14" s="28" t="s">
        <v>337</v>
      </c>
      <c r="F14" s="28" t="s">
        <v>10</v>
      </c>
    </row>
    <row r="15" spans="1:6">
      <c r="A15" s="444">
        <v>1</v>
      </c>
      <c r="B15" s="369" t="s">
        <v>154</v>
      </c>
      <c r="C15" s="443" t="s">
        <v>386</v>
      </c>
      <c r="D15" s="437" t="s">
        <v>364</v>
      </c>
      <c r="E15" s="408">
        <v>15800</v>
      </c>
      <c r="F15" s="28">
        <f t="shared" ref="F15:F17" si="1">E15*C15</f>
        <v>316</v>
      </c>
    </row>
    <row r="16" spans="1:6">
      <c r="A16" s="444">
        <v>2</v>
      </c>
      <c r="B16" s="369"/>
      <c r="C16" s="443" t="s">
        <v>386</v>
      </c>
      <c r="D16" s="437" t="s">
        <v>364</v>
      </c>
      <c r="E16" s="408"/>
      <c r="F16" s="28">
        <f t="shared" si="1"/>
        <v>0</v>
      </c>
    </row>
    <row r="17" spans="1:6">
      <c r="A17" s="444">
        <v>3</v>
      </c>
      <c r="B17" s="369"/>
      <c r="C17" s="443" t="s">
        <v>386</v>
      </c>
      <c r="D17" s="437" t="s">
        <v>364</v>
      </c>
      <c r="E17" s="408"/>
      <c r="F17" s="28">
        <f t="shared" si="1"/>
        <v>0</v>
      </c>
    </row>
    <row r="18" spans="1:6" ht="13.5" thickBot="1">
      <c r="A18" s="480"/>
      <c r="B18" s="481" t="s">
        <v>343</v>
      </c>
      <c r="C18" s="481"/>
      <c r="D18" s="481"/>
      <c r="E18" s="413">
        <f>SUM(E15:E16)</f>
        <v>15800</v>
      </c>
      <c r="F18" s="413">
        <f>SUM(F15:F17)</f>
        <v>316</v>
      </c>
    </row>
    <row r="19" spans="1:6" ht="13.5" thickTop="1">
      <c r="A19" s="444"/>
      <c r="B19" s="448"/>
      <c r="C19" s="448"/>
      <c r="D19" s="448"/>
      <c r="E19" s="28"/>
      <c r="F19" s="5"/>
    </row>
    <row r="20" spans="1:6">
      <c r="A20" s="459" t="s">
        <v>568</v>
      </c>
      <c r="B20" s="442"/>
      <c r="C20" s="442"/>
      <c r="D20" s="442"/>
      <c r="E20" s="403"/>
      <c r="F20" s="403"/>
    </row>
    <row r="21" spans="1:6">
      <c r="A21" s="437" t="s">
        <v>332</v>
      </c>
      <c r="B21" s="437" t="s">
        <v>333</v>
      </c>
      <c r="C21" s="437" t="s">
        <v>8</v>
      </c>
      <c r="D21" s="437" t="s">
        <v>336</v>
      </c>
      <c r="E21" s="28" t="s">
        <v>337</v>
      </c>
      <c r="F21" s="28" t="s">
        <v>10</v>
      </c>
    </row>
    <row r="22" spans="1:6">
      <c r="A22" s="444">
        <v>1</v>
      </c>
      <c r="B22" s="369" t="s">
        <v>154</v>
      </c>
      <c r="C22" s="443" t="s">
        <v>386</v>
      </c>
      <c r="D22" s="437" t="s">
        <v>76</v>
      </c>
      <c r="E22" s="408">
        <v>33000</v>
      </c>
      <c r="F22" s="28">
        <f t="shared" ref="F22:F24" si="2">E22*C22</f>
        <v>660</v>
      </c>
    </row>
    <row r="23" spans="1:6">
      <c r="A23" s="444">
        <v>2</v>
      </c>
      <c r="B23" s="369"/>
      <c r="C23" s="443" t="s">
        <v>386</v>
      </c>
      <c r="D23" s="437" t="s">
        <v>76</v>
      </c>
      <c r="E23" s="408"/>
      <c r="F23" s="28">
        <f t="shared" si="2"/>
        <v>0</v>
      </c>
    </row>
    <row r="24" spans="1:6">
      <c r="A24" s="444">
        <v>3</v>
      </c>
      <c r="B24" s="369"/>
      <c r="C24" s="443" t="s">
        <v>386</v>
      </c>
      <c r="D24" s="437" t="s">
        <v>76</v>
      </c>
      <c r="E24" s="408"/>
      <c r="F24" s="28">
        <f t="shared" si="2"/>
        <v>0</v>
      </c>
    </row>
    <row r="25" spans="1:6" ht="13.5" thickBot="1">
      <c r="A25" s="480"/>
      <c r="B25" s="481" t="s">
        <v>343</v>
      </c>
      <c r="C25" s="481"/>
      <c r="D25" s="481"/>
      <c r="E25" s="413">
        <f>SUM(E22:E23)</f>
        <v>33000</v>
      </c>
      <c r="F25" s="413">
        <f>SUM(F22:F24)</f>
        <v>660</v>
      </c>
    </row>
    <row r="26" spans="1:6" ht="13.5" thickTop="1">
      <c r="A26" s="482"/>
      <c r="B26" s="483"/>
      <c r="C26" s="483"/>
      <c r="D26" s="483"/>
      <c r="E26" s="28"/>
      <c r="F26" s="28"/>
    </row>
    <row r="27" spans="1:6">
      <c r="A27" s="449" t="s">
        <v>392</v>
      </c>
      <c r="B27" s="450" t="s">
        <v>345</v>
      </c>
      <c r="C27" s="448"/>
      <c r="D27" s="448"/>
      <c r="E27" s="28"/>
      <c r="F27" s="5"/>
    </row>
    <row r="28" spans="1:6">
      <c r="A28" s="437" t="s">
        <v>332</v>
      </c>
      <c r="B28" s="437" t="s">
        <v>333</v>
      </c>
      <c r="C28" s="437" t="s">
        <v>335</v>
      </c>
      <c r="D28" s="437" t="s">
        <v>336</v>
      </c>
      <c r="E28" s="28" t="s">
        <v>337</v>
      </c>
      <c r="F28" s="28" t="s">
        <v>10</v>
      </c>
    </row>
    <row r="29" spans="1:6">
      <c r="A29" s="444">
        <v>1</v>
      </c>
      <c r="B29" s="353" t="s">
        <v>451</v>
      </c>
      <c r="C29" s="451" t="s">
        <v>393</v>
      </c>
      <c r="D29" s="437" t="s">
        <v>76</v>
      </c>
      <c r="E29" s="408">
        <v>10000</v>
      </c>
      <c r="F29" s="452">
        <f>E29*C29</f>
        <v>100</v>
      </c>
    </row>
    <row r="30" spans="1:6">
      <c r="A30" s="444">
        <v>2</v>
      </c>
      <c r="B30" s="353" t="s">
        <v>22</v>
      </c>
      <c r="C30" s="451" t="s">
        <v>393</v>
      </c>
      <c r="D30" s="437" t="s">
        <v>76</v>
      </c>
      <c r="E30" s="408">
        <v>10000</v>
      </c>
      <c r="F30" s="452">
        <f t="shared" ref="F30:F91" si="3">E30*C30</f>
        <v>100</v>
      </c>
    </row>
    <row r="31" spans="1:6">
      <c r="A31" s="444">
        <v>3</v>
      </c>
      <c r="B31" s="353" t="s">
        <v>12</v>
      </c>
      <c r="C31" s="451" t="s">
        <v>393</v>
      </c>
      <c r="D31" s="437" t="s">
        <v>76</v>
      </c>
      <c r="E31" s="408">
        <v>10000</v>
      </c>
      <c r="F31" s="452">
        <f t="shared" si="3"/>
        <v>100</v>
      </c>
    </row>
    <row r="32" spans="1:6">
      <c r="A32" s="444">
        <v>4</v>
      </c>
      <c r="B32" s="353" t="s">
        <v>24</v>
      </c>
      <c r="C32" s="451" t="s">
        <v>393</v>
      </c>
      <c r="D32" s="437" t="s">
        <v>76</v>
      </c>
      <c r="E32" s="408">
        <v>10000</v>
      </c>
      <c r="F32" s="452">
        <f t="shared" si="3"/>
        <v>100</v>
      </c>
    </row>
    <row r="33" spans="1:6">
      <c r="A33" s="444">
        <v>5</v>
      </c>
      <c r="B33" s="353" t="s">
        <v>171</v>
      </c>
      <c r="C33" s="451" t="s">
        <v>393</v>
      </c>
      <c r="D33" s="437" t="s">
        <v>76</v>
      </c>
      <c r="E33" s="408">
        <v>10000</v>
      </c>
      <c r="F33" s="452">
        <f t="shared" si="3"/>
        <v>100</v>
      </c>
    </row>
    <row r="34" spans="1:6">
      <c r="A34" s="444">
        <v>6</v>
      </c>
      <c r="B34" s="353" t="s">
        <v>185</v>
      </c>
      <c r="C34" s="451" t="s">
        <v>393</v>
      </c>
      <c r="D34" s="437" t="s">
        <v>76</v>
      </c>
      <c r="E34" s="408">
        <v>4000</v>
      </c>
      <c r="F34" s="452">
        <f t="shared" si="3"/>
        <v>40</v>
      </c>
    </row>
    <row r="35" spans="1:6">
      <c r="A35" s="444">
        <v>7</v>
      </c>
      <c r="B35" s="353" t="s">
        <v>19</v>
      </c>
      <c r="C35" s="451" t="s">
        <v>393</v>
      </c>
      <c r="D35" s="437" t="s">
        <v>76</v>
      </c>
      <c r="E35" s="408">
        <v>6000</v>
      </c>
      <c r="F35" s="452">
        <f t="shared" si="3"/>
        <v>60</v>
      </c>
    </row>
    <row r="36" spans="1:6">
      <c r="A36" s="444">
        <v>8</v>
      </c>
      <c r="B36" s="353" t="s">
        <v>14</v>
      </c>
      <c r="C36" s="451" t="s">
        <v>393</v>
      </c>
      <c r="D36" s="437" t="s">
        <v>76</v>
      </c>
      <c r="E36" s="408">
        <v>2000</v>
      </c>
      <c r="F36" s="452">
        <f t="shared" si="3"/>
        <v>20</v>
      </c>
    </row>
    <row r="37" spans="1:6">
      <c r="A37" s="444">
        <v>9</v>
      </c>
      <c r="B37" s="353" t="s">
        <v>422</v>
      </c>
      <c r="C37" s="451" t="s">
        <v>393</v>
      </c>
      <c r="D37" s="437" t="s">
        <v>76</v>
      </c>
      <c r="E37" s="408">
        <v>4500</v>
      </c>
      <c r="F37" s="452">
        <f t="shared" si="3"/>
        <v>45</v>
      </c>
    </row>
    <row r="38" spans="1:6">
      <c r="A38" s="444">
        <v>10</v>
      </c>
      <c r="B38" s="353" t="s">
        <v>174</v>
      </c>
      <c r="C38" s="451" t="s">
        <v>393</v>
      </c>
      <c r="D38" s="437" t="s">
        <v>76</v>
      </c>
      <c r="E38" s="408">
        <v>4200</v>
      </c>
      <c r="F38" s="452">
        <f t="shared" si="3"/>
        <v>42</v>
      </c>
    </row>
    <row r="39" spans="1:6">
      <c r="A39" s="444">
        <v>11</v>
      </c>
      <c r="B39" s="353" t="s">
        <v>18</v>
      </c>
      <c r="C39" s="451" t="s">
        <v>393</v>
      </c>
      <c r="D39" s="437" t="s">
        <v>76</v>
      </c>
      <c r="E39" s="408">
        <v>4000</v>
      </c>
      <c r="F39" s="452">
        <f t="shared" si="3"/>
        <v>40</v>
      </c>
    </row>
    <row r="40" spans="1:6">
      <c r="A40" s="444">
        <v>13</v>
      </c>
      <c r="B40" s="353" t="s">
        <v>14</v>
      </c>
      <c r="C40" s="451" t="s">
        <v>393</v>
      </c>
      <c r="D40" s="437" t="s">
        <v>76</v>
      </c>
      <c r="E40" s="408">
        <v>2500</v>
      </c>
      <c r="F40" s="452">
        <f t="shared" si="3"/>
        <v>25</v>
      </c>
    </row>
    <row r="41" spans="1:6">
      <c r="A41" s="444">
        <v>14</v>
      </c>
      <c r="B41" s="353" t="s">
        <v>60</v>
      </c>
      <c r="C41" s="451" t="s">
        <v>393</v>
      </c>
      <c r="D41" s="110" t="s">
        <v>76</v>
      </c>
      <c r="E41" s="110">
        <v>3800</v>
      </c>
      <c r="F41" s="465">
        <f t="shared" si="3"/>
        <v>38</v>
      </c>
    </row>
    <row r="42" spans="1:6">
      <c r="A42" s="444">
        <v>15</v>
      </c>
      <c r="B42" s="353" t="s">
        <v>19</v>
      </c>
      <c r="C42" s="451" t="s">
        <v>393</v>
      </c>
      <c r="D42" s="110" t="s">
        <v>76</v>
      </c>
      <c r="E42" s="110">
        <v>6700</v>
      </c>
      <c r="F42" s="465">
        <f t="shared" si="3"/>
        <v>67</v>
      </c>
    </row>
    <row r="43" spans="1:6">
      <c r="A43" s="444">
        <v>16</v>
      </c>
      <c r="B43" s="353" t="s">
        <v>19</v>
      </c>
      <c r="C43" s="451" t="s">
        <v>393</v>
      </c>
      <c r="D43" s="110" t="s">
        <v>76</v>
      </c>
      <c r="E43" s="110">
        <v>2200</v>
      </c>
      <c r="F43" s="465">
        <f t="shared" si="3"/>
        <v>22</v>
      </c>
    </row>
    <row r="44" spans="1:6">
      <c r="A44" s="444">
        <v>17</v>
      </c>
      <c r="B44" s="353" t="s">
        <v>185</v>
      </c>
      <c r="C44" s="451" t="s">
        <v>393</v>
      </c>
      <c r="D44" s="110" t="s">
        <v>76</v>
      </c>
      <c r="E44" s="110">
        <v>2100</v>
      </c>
      <c r="F44" s="465">
        <f t="shared" si="3"/>
        <v>21</v>
      </c>
    </row>
    <row r="45" spans="1:6">
      <c r="A45" s="444">
        <v>18</v>
      </c>
      <c r="B45" s="353" t="s">
        <v>22</v>
      </c>
      <c r="C45" s="451" t="s">
        <v>393</v>
      </c>
      <c r="D45" s="110" t="s">
        <v>76</v>
      </c>
      <c r="E45" s="110">
        <v>10000</v>
      </c>
      <c r="F45" s="465">
        <f t="shared" si="3"/>
        <v>100</v>
      </c>
    </row>
    <row r="46" spans="1:6">
      <c r="A46" s="444">
        <v>19</v>
      </c>
      <c r="B46" s="353" t="s">
        <v>18</v>
      </c>
      <c r="C46" s="451" t="s">
        <v>393</v>
      </c>
      <c r="D46" s="110" t="s">
        <v>76</v>
      </c>
      <c r="E46" s="110">
        <v>4100</v>
      </c>
      <c r="F46" s="465">
        <f t="shared" si="3"/>
        <v>41</v>
      </c>
    </row>
    <row r="47" spans="1:6">
      <c r="A47" s="444">
        <v>20</v>
      </c>
      <c r="B47" s="353" t="s">
        <v>24</v>
      </c>
      <c r="C47" s="451" t="s">
        <v>393</v>
      </c>
      <c r="D47" s="110" t="s">
        <v>76</v>
      </c>
      <c r="E47" s="110">
        <v>10000</v>
      </c>
      <c r="F47" s="465">
        <f t="shared" si="3"/>
        <v>100</v>
      </c>
    </row>
    <row r="48" spans="1:6">
      <c r="A48" s="444">
        <v>21</v>
      </c>
      <c r="B48" s="353" t="s">
        <v>452</v>
      </c>
      <c r="C48" s="451" t="s">
        <v>393</v>
      </c>
      <c r="D48" s="110" t="s">
        <v>76</v>
      </c>
      <c r="E48" s="110">
        <v>10000</v>
      </c>
      <c r="F48" s="465">
        <f t="shared" si="3"/>
        <v>100</v>
      </c>
    </row>
    <row r="49" spans="1:6">
      <c r="A49" s="444">
        <v>22</v>
      </c>
      <c r="B49" s="353" t="s">
        <v>171</v>
      </c>
      <c r="C49" s="451" t="s">
        <v>393</v>
      </c>
      <c r="D49" s="110" t="s">
        <v>76</v>
      </c>
      <c r="E49" s="110">
        <v>20000</v>
      </c>
      <c r="F49" s="465">
        <f t="shared" si="3"/>
        <v>200</v>
      </c>
    </row>
    <row r="50" spans="1:6">
      <c r="A50" s="444">
        <v>23</v>
      </c>
      <c r="B50" s="353" t="s">
        <v>451</v>
      </c>
      <c r="C50" s="451" t="s">
        <v>393</v>
      </c>
      <c r="D50" s="110" t="s">
        <v>76</v>
      </c>
      <c r="E50" s="110">
        <v>10000</v>
      </c>
      <c r="F50" s="465">
        <f t="shared" si="3"/>
        <v>100</v>
      </c>
    </row>
    <row r="51" spans="1:6">
      <c r="A51" s="444">
        <v>24</v>
      </c>
      <c r="B51" s="353" t="s">
        <v>422</v>
      </c>
      <c r="C51" s="451" t="s">
        <v>393</v>
      </c>
      <c r="D51" s="110" t="s">
        <v>76</v>
      </c>
      <c r="E51" s="110">
        <v>700</v>
      </c>
      <c r="F51" s="465">
        <f t="shared" si="3"/>
        <v>7</v>
      </c>
    </row>
    <row r="52" spans="1:6">
      <c r="A52" s="444">
        <v>25</v>
      </c>
      <c r="B52" s="353" t="s">
        <v>12</v>
      </c>
      <c r="C52" s="451" t="s">
        <v>393</v>
      </c>
      <c r="D52" s="110" t="s">
        <v>76</v>
      </c>
      <c r="E52" s="110">
        <v>15000</v>
      </c>
      <c r="F52" s="465">
        <f t="shared" si="3"/>
        <v>150</v>
      </c>
    </row>
    <row r="53" spans="1:6">
      <c r="A53" s="444">
        <v>26</v>
      </c>
      <c r="B53" s="353" t="s">
        <v>24</v>
      </c>
      <c r="C53" s="451" t="s">
        <v>393</v>
      </c>
      <c r="D53" s="110" t="s">
        <v>76</v>
      </c>
      <c r="E53" s="110">
        <v>10000</v>
      </c>
      <c r="F53" s="465">
        <f t="shared" si="3"/>
        <v>100</v>
      </c>
    </row>
    <row r="54" spans="1:6">
      <c r="A54" s="444">
        <v>27</v>
      </c>
      <c r="B54" s="353" t="s">
        <v>12</v>
      </c>
      <c r="C54" s="451" t="s">
        <v>393</v>
      </c>
      <c r="D54" s="110" t="s">
        <v>76</v>
      </c>
      <c r="E54" s="110">
        <v>15000</v>
      </c>
      <c r="F54" s="465">
        <f t="shared" si="3"/>
        <v>150</v>
      </c>
    </row>
    <row r="55" spans="1:6">
      <c r="A55" s="444">
        <v>28</v>
      </c>
      <c r="B55" s="353" t="s">
        <v>171</v>
      </c>
      <c r="C55" s="451" t="s">
        <v>393</v>
      </c>
      <c r="D55" s="110" t="s">
        <v>76</v>
      </c>
      <c r="E55" s="110">
        <v>20000</v>
      </c>
      <c r="F55" s="465">
        <f t="shared" si="3"/>
        <v>200</v>
      </c>
    </row>
    <row r="56" spans="1:6">
      <c r="A56" s="444">
        <v>29</v>
      </c>
      <c r="B56" s="353" t="s">
        <v>22</v>
      </c>
      <c r="C56" s="451" t="s">
        <v>393</v>
      </c>
      <c r="D56" s="110" t="s">
        <v>76</v>
      </c>
      <c r="E56" s="110">
        <v>10000</v>
      </c>
      <c r="F56" s="465">
        <f t="shared" si="3"/>
        <v>100</v>
      </c>
    </row>
    <row r="57" spans="1:6">
      <c r="A57" s="444">
        <v>30</v>
      </c>
      <c r="B57" s="353" t="s">
        <v>584</v>
      </c>
      <c r="C57" s="451" t="s">
        <v>393</v>
      </c>
      <c r="D57" s="110" t="s">
        <v>76</v>
      </c>
      <c r="E57" s="110">
        <v>25000</v>
      </c>
      <c r="F57" s="465">
        <f t="shared" si="3"/>
        <v>250</v>
      </c>
    </row>
    <row r="58" spans="1:6">
      <c r="A58" s="444">
        <v>31</v>
      </c>
      <c r="B58" s="353" t="s">
        <v>13</v>
      </c>
      <c r="C58" s="451" t="s">
        <v>393</v>
      </c>
      <c r="D58" s="110" t="s">
        <v>76</v>
      </c>
      <c r="E58" s="110">
        <v>10000</v>
      </c>
      <c r="F58" s="465">
        <f t="shared" si="3"/>
        <v>100</v>
      </c>
    </row>
    <row r="59" spans="1:6">
      <c r="A59" s="444">
        <v>32</v>
      </c>
      <c r="B59" s="353" t="s">
        <v>451</v>
      </c>
      <c r="C59" s="451" t="s">
        <v>393</v>
      </c>
      <c r="D59" s="110" t="s">
        <v>76</v>
      </c>
      <c r="E59" s="110">
        <v>15000</v>
      </c>
      <c r="F59" s="465">
        <f t="shared" si="3"/>
        <v>150</v>
      </c>
    </row>
    <row r="60" spans="1:6">
      <c r="A60" s="444">
        <v>33</v>
      </c>
      <c r="B60" s="353" t="s">
        <v>185</v>
      </c>
      <c r="C60" s="451" t="s">
        <v>393</v>
      </c>
      <c r="D60" s="110" t="s">
        <v>76</v>
      </c>
      <c r="E60" s="110">
        <v>3500</v>
      </c>
      <c r="F60" s="465">
        <f t="shared" si="3"/>
        <v>35</v>
      </c>
    </row>
    <row r="61" spans="1:6">
      <c r="A61" s="444">
        <v>34</v>
      </c>
      <c r="B61" s="353" t="s">
        <v>18</v>
      </c>
      <c r="C61" s="451" t="s">
        <v>393</v>
      </c>
      <c r="D61" s="110" t="s">
        <v>76</v>
      </c>
      <c r="E61" s="110">
        <v>3500</v>
      </c>
      <c r="F61" s="465">
        <f t="shared" si="3"/>
        <v>35</v>
      </c>
    </row>
    <row r="62" spans="1:6">
      <c r="A62" s="444">
        <v>35</v>
      </c>
      <c r="B62" s="353" t="s">
        <v>14</v>
      </c>
      <c r="C62" s="451" t="s">
        <v>393</v>
      </c>
      <c r="D62" s="110" t="s">
        <v>76</v>
      </c>
      <c r="E62" s="110">
        <v>5500</v>
      </c>
      <c r="F62" s="465">
        <f t="shared" si="3"/>
        <v>55</v>
      </c>
    </row>
    <row r="63" spans="1:6">
      <c r="A63" s="444">
        <v>36</v>
      </c>
      <c r="B63" s="353" t="s">
        <v>19</v>
      </c>
      <c r="C63" s="451" t="s">
        <v>393</v>
      </c>
      <c r="D63" s="110" t="s">
        <v>76</v>
      </c>
      <c r="E63" s="110">
        <v>4300</v>
      </c>
      <c r="F63" s="465">
        <f t="shared" si="3"/>
        <v>43</v>
      </c>
    </row>
    <row r="64" spans="1:6">
      <c r="A64" s="444">
        <v>37</v>
      </c>
      <c r="B64" s="353" t="s">
        <v>19</v>
      </c>
      <c r="C64" s="451" t="s">
        <v>393</v>
      </c>
      <c r="D64" s="110" t="s">
        <v>76</v>
      </c>
      <c r="E64" s="110">
        <v>6700</v>
      </c>
      <c r="F64" s="465">
        <f t="shared" si="3"/>
        <v>67</v>
      </c>
    </row>
    <row r="65" spans="1:6">
      <c r="A65" s="444">
        <v>38</v>
      </c>
      <c r="B65" s="353" t="s">
        <v>60</v>
      </c>
      <c r="C65" s="451" t="s">
        <v>393</v>
      </c>
      <c r="D65" s="110" t="s">
        <v>76</v>
      </c>
      <c r="E65" s="110">
        <v>1100</v>
      </c>
      <c r="F65" s="465">
        <f t="shared" si="3"/>
        <v>11</v>
      </c>
    </row>
    <row r="66" spans="1:6">
      <c r="A66" s="444">
        <v>39</v>
      </c>
      <c r="B66" s="353" t="s">
        <v>24</v>
      </c>
      <c r="C66" s="451" t="s">
        <v>393</v>
      </c>
      <c r="D66" s="110" t="s">
        <v>76</v>
      </c>
      <c r="E66" s="110">
        <v>10000</v>
      </c>
      <c r="F66" s="465">
        <f t="shared" si="3"/>
        <v>100</v>
      </c>
    </row>
    <row r="67" spans="1:6">
      <c r="A67" s="444">
        <v>40</v>
      </c>
      <c r="B67" s="353" t="s">
        <v>185</v>
      </c>
      <c r="C67" s="451" t="s">
        <v>393</v>
      </c>
      <c r="D67" s="110" t="s">
        <v>76</v>
      </c>
      <c r="E67" s="110">
        <v>2800</v>
      </c>
      <c r="F67" s="465">
        <f t="shared" si="3"/>
        <v>28</v>
      </c>
    </row>
    <row r="68" spans="1:6">
      <c r="A68" s="444">
        <v>41</v>
      </c>
      <c r="B68" s="353" t="s">
        <v>60</v>
      </c>
      <c r="C68" s="451" t="s">
        <v>393</v>
      </c>
      <c r="D68" s="110" t="s">
        <v>76</v>
      </c>
      <c r="E68" s="110">
        <v>3000</v>
      </c>
      <c r="F68" s="465">
        <f t="shared" si="3"/>
        <v>30</v>
      </c>
    </row>
    <row r="69" spans="1:6">
      <c r="A69" s="444">
        <v>42</v>
      </c>
      <c r="B69" s="353" t="s">
        <v>19</v>
      </c>
      <c r="C69" s="451" t="s">
        <v>393</v>
      </c>
      <c r="D69" s="110" t="s">
        <v>76</v>
      </c>
      <c r="E69" s="110">
        <v>6300</v>
      </c>
      <c r="F69" s="465">
        <f t="shared" si="3"/>
        <v>63</v>
      </c>
    </row>
    <row r="70" spans="1:6">
      <c r="A70" s="444">
        <v>43</v>
      </c>
      <c r="B70" s="353" t="s">
        <v>19</v>
      </c>
      <c r="C70" s="451" t="s">
        <v>393</v>
      </c>
      <c r="D70" s="110" t="s">
        <v>76</v>
      </c>
      <c r="E70" s="110">
        <v>3100</v>
      </c>
      <c r="F70" s="465">
        <f t="shared" si="3"/>
        <v>31</v>
      </c>
    </row>
    <row r="71" spans="1:6">
      <c r="A71" s="444">
        <v>44</v>
      </c>
      <c r="B71" s="353" t="s">
        <v>14</v>
      </c>
      <c r="C71" s="451" t="s">
        <v>393</v>
      </c>
      <c r="D71" s="110" t="s">
        <v>76</v>
      </c>
      <c r="E71" s="110">
        <v>3000</v>
      </c>
      <c r="F71" s="465">
        <f t="shared" si="3"/>
        <v>30</v>
      </c>
    </row>
    <row r="72" spans="1:6">
      <c r="A72" s="444">
        <v>45</v>
      </c>
      <c r="B72" s="353" t="s">
        <v>174</v>
      </c>
      <c r="C72" s="451" t="s">
        <v>393</v>
      </c>
      <c r="D72" s="110" t="s">
        <v>76</v>
      </c>
      <c r="E72" s="110">
        <v>3000</v>
      </c>
      <c r="F72" s="465">
        <f t="shared" si="3"/>
        <v>30</v>
      </c>
    </row>
    <row r="73" spans="1:6">
      <c r="A73" s="444">
        <v>46</v>
      </c>
      <c r="B73" s="353" t="s">
        <v>18</v>
      </c>
      <c r="C73" s="451" t="s">
        <v>393</v>
      </c>
      <c r="D73" s="110" t="s">
        <v>76</v>
      </c>
      <c r="E73" s="110">
        <v>3000</v>
      </c>
      <c r="F73" s="465">
        <f t="shared" si="3"/>
        <v>30</v>
      </c>
    </row>
    <row r="74" spans="1:6">
      <c r="A74" s="444">
        <v>47</v>
      </c>
      <c r="B74" s="353" t="s">
        <v>584</v>
      </c>
      <c r="C74" s="451" t="s">
        <v>393</v>
      </c>
      <c r="D74" s="110" t="s">
        <v>76</v>
      </c>
      <c r="E74" s="110">
        <v>25000</v>
      </c>
      <c r="F74" s="465">
        <f t="shared" si="3"/>
        <v>250</v>
      </c>
    </row>
    <row r="75" spans="1:6">
      <c r="A75" s="444">
        <v>48</v>
      </c>
      <c r="B75" s="353" t="s">
        <v>22</v>
      </c>
      <c r="C75" s="451" t="s">
        <v>393</v>
      </c>
      <c r="D75" s="110" t="s">
        <v>76</v>
      </c>
      <c r="E75" s="110">
        <v>10000</v>
      </c>
      <c r="F75" s="465">
        <f t="shared" si="3"/>
        <v>100</v>
      </c>
    </row>
    <row r="76" spans="1:6">
      <c r="A76" s="444">
        <v>49</v>
      </c>
      <c r="B76" s="353" t="s">
        <v>171</v>
      </c>
      <c r="C76" s="451" t="s">
        <v>393</v>
      </c>
      <c r="D76" s="110" t="s">
        <v>76</v>
      </c>
      <c r="E76" s="110">
        <v>20000</v>
      </c>
      <c r="F76" s="465">
        <f t="shared" si="3"/>
        <v>200</v>
      </c>
    </row>
    <row r="77" spans="1:6">
      <c r="A77" s="444">
        <v>50</v>
      </c>
      <c r="B77" s="353" t="s">
        <v>452</v>
      </c>
      <c r="C77" s="451" t="s">
        <v>393</v>
      </c>
      <c r="D77" s="110" t="s">
        <v>76</v>
      </c>
      <c r="E77" s="110">
        <v>10000</v>
      </c>
      <c r="F77" s="465">
        <f t="shared" si="3"/>
        <v>100</v>
      </c>
    </row>
    <row r="78" spans="1:6">
      <c r="A78" s="444">
        <v>51</v>
      </c>
      <c r="B78" s="353" t="s">
        <v>12</v>
      </c>
      <c r="C78" s="451" t="s">
        <v>393</v>
      </c>
      <c r="D78" s="110" t="s">
        <v>76</v>
      </c>
      <c r="E78" s="110">
        <v>20000</v>
      </c>
      <c r="F78" s="465">
        <f t="shared" si="3"/>
        <v>200</v>
      </c>
    </row>
    <row r="79" spans="1:6">
      <c r="A79" s="444">
        <v>52</v>
      </c>
      <c r="B79" s="353" t="s">
        <v>13</v>
      </c>
      <c r="C79" s="451" t="s">
        <v>393</v>
      </c>
      <c r="D79" s="110" t="s">
        <v>76</v>
      </c>
      <c r="E79" s="110">
        <v>10000</v>
      </c>
      <c r="F79" s="465">
        <f t="shared" si="3"/>
        <v>100</v>
      </c>
    </row>
    <row r="80" spans="1:6">
      <c r="A80" s="444"/>
      <c r="B80" s="353" t="s">
        <v>24</v>
      </c>
      <c r="C80" s="451" t="s">
        <v>393</v>
      </c>
      <c r="D80" s="110" t="s">
        <v>76</v>
      </c>
      <c r="E80" s="110">
        <v>15000</v>
      </c>
      <c r="F80" s="465">
        <f t="shared" si="3"/>
        <v>150</v>
      </c>
    </row>
    <row r="81" spans="1:6">
      <c r="A81" s="444"/>
      <c r="B81" s="353" t="s">
        <v>452</v>
      </c>
      <c r="C81" s="451" t="s">
        <v>393</v>
      </c>
      <c r="D81" s="110" t="s">
        <v>76</v>
      </c>
      <c r="E81" s="110">
        <v>7000</v>
      </c>
      <c r="F81" s="465">
        <f t="shared" si="3"/>
        <v>70</v>
      </c>
    </row>
    <row r="82" spans="1:6">
      <c r="A82" s="444"/>
      <c r="B82" s="353" t="s">
        <v>171</v>
      </c>
      <c r="C82" s="451" t="s">
        <v>393</v>
      </c>
      <c r="D82" s="110" t="s">
        <v>76</v>
      </c>
      <c r="E82" s="110">
        <v>65000</v>
      </c>
      <c r="F82" s="465">
        <f t="shared" si="3"/>
        <v>650</v>
      </c>
    </row>
    <row r="83" spans="1:6">
      <c r="A83" s="444"/>
      <c r="B83" s="353" t="s">
        <v>13</v>
      </c>
      <c r="C83" s="451" t="s">
        <v>393</v>
      </c>
      <c r="D83" s="110" t="s">
        <v>76</v>
      </c>
      <c r="E83" s="110">
        <v>9000</v>
      </c>
      <c r="F83" s="465">
        <f t="shared" si="3"/>
        <v>90</v>
      </c>
    </row>
    <row r="84" spans="1:6">
      <c r="A84" s="444"/>
      <c r="B84" s="353" t="s">
        <v>12</v>
      </c>
      <c r="C84" s="451" t="s">
        <v>393</v>
      </c>
      <c r="D84" s="110" t="s">
        <v>76</v>
      </c>
      <c r="E84" s="110">
        <v>45000</v>
      </c>
      <c r="F84" s="465">
        <f t="shared" si="3"/>
        <v>450</v>
      </c>
    </row>
    <row r="85" spans="1:6">
      <c r="A85" s="444"/>
      <c r="B85" s="353" t="s">
        <v>185</v>
      </c>
      <c r="C85" s="451" t="s">
        <v>393</v>
      </c>
      <c r="D85" s="110" t="s">
        <v>76</v>
      </c>
      <c r="E85" s="110">
        <v>2500</v>
      </c>
      <c r="F85" s="465">
        <f t="shared" si="3"/>
        <v>25</v>
      </c>
    </row>
    <row r="86" spans="1:6">
      <c r="A86" s="444"/>
      <c r="B86" s="353" t="s">
        <v>60</v>
      </c>
      <c r="C86" s="451" t="s">
        <v>393</v>
      </c>
      <c r="D86" s="110" t="s">
        <v>76</v>
      </c>
      <c r="E86" s="110">
        <v>2500</v>
      </c>
      <c r="F86" s="465">
        <f t="shared" si="3"/>
        <v>25</v>
      </c>
    </row>
    <row r="87" spans="1:6">
      <c r="A87" s="444"/>
      <c r="B87" s="353" t="s">
        <v>19</v>
      </c>
      <c r="C87" s="451" t="s">
        <v>393</v>
      </c>
      <c r="D87" s="110" t="s">
        <v>76</v>
      </c>
      <c r="E87" s="110">
        <v>5600</v>
      </c>
      <c r="F87" s="465">
        <f t="shared" si="3"/>
        <v>56</v>
      </c>
    </row>
    <row r="88" spans="1:6">
      <c r="A88" s="444"/>
      <c r="B88" s="353" t="s">
        <v>19</v>
      </c>
      <c r="C88" s="451" t="s">
        <v>393</v>
      </c>
      <c r="D88" s="110" t="s">
        <v>76</v>
      </c>
      <c r="E88" s="110">
        <v>2900</v>
      </c>
      <c r="F88" s="465">
        <f t="shared" si="3"/>
        <v>29</v>
      </c>
    </row>
    <row r="89" spans="1:6">
      <c r="A89" s="444"/>
      <c r="B89" s="353" t="s">
        <v>14</v>
      </c>
      <c r="C89" s="451" t="s">
        <v>393</v>
      </c>
      <c r="D89" s="110" t="s">
        <v>76</v>
      </c>
      <c r="E89" s="110">
        <v>2100</v>
      </c>
      <c r="F89" s="465">
        <f t="shared" si="3"/>
        <v>21</v>
      </c>
    </row>
    <row r="90" spans="1:6">
      <c r="A90" s="444"/>
      <c r="B90" s="353" t="s">
        <v>174</v>
      </c>
      <c r="C90" s="451" t="s">
        <v>393</v>
      </c>
      <c r="D90" s="110" t="s">
        <v>76</v>
      </c>
      <c r="E90" s="110">
        <v>4900</v>
      </c>
      <c r="F90" s="465">
        <f t="shared" si="3"/>
        <v>49</v>
      </c>
    </row>
    <row r="91" spans="1:6">
      <c r="A91" s="444"/>
      <c r="B91" s="353" t="s">
        <v>18</v>
      </c>
      <c r="C91" s="451" t="s">
        <v>393</v>
      </c>
      <c r="D91" s="110" t="s">
        <v>76</v>
      </c>
      <c r="E91" s="110">
        <v>4200</v>
      </c>
      <c r="F91" s="465">
        <f t="shared" si="3"/>
        <v>42</v>
      </c>
    </row>
    <row r="92" spans="1:6" ht="13.5" thickBot="1">
      <c r="A92" s="480"/>
      <c r="B92" s="484" t="s">
        <v>371</v>
      </c>
      <c r="C92" s="485"/>
      <c r="D92" s="434"/>
      <c r="E92" s="413">
        <f>SUM(E29:E85)</f>
        <v>574100</v>
      </c>
      <c r="F92" s="424">
        <f>SUM(F29:F91)</f>
        <v>5963</v>
      </c>
    </row>
    <row r="93" spans="1:6" ht="13.5" thickTop="1">
      <c r="A93" s="444"/>
      <c r="B93" s="369"/>
      <c r="C93" s="458"/>
      <c r="D93" s="437"/>
      <c r="E93" s="28"/>
      <c r="F93" s="408"/>
    </row>
    <row r="94" spans="1:6">
      <c r="A94" s="428" t="s">
        <v>471</v>
      </c>
      <c r="B94" s="428"/>
      <c r="C94" s="428"/>
      <c r="D94" s="410"/>
      <c r="E94" s="410"/>
      <c r="F94" s="408"/>
    </row>
    <row r="95" spans="1:6">
      <c r="A95" s="405" t="s">
        <v>332</v>
      </c>
      <c r="B95" s="406" t="s">
        <v>333</v>
      </c>
      <c r="C95" s="406" t="s">
        <v>335</v>
      </c>
      <c r="D95" s="406" t="s">
        <v>336</v>
      </c>
      <c r="E95" s="28" t="s">
        <v>337</v>
      </c>
      <c r="F95" s="28" t="s">
        <v>10</v>
      </c>
    </row>
    <row r="96" spans="1:6">
      <c r="A96" s="405">
        <v>1</v>
      </c>
      <c r="B96" s="369" t="s">
        <v>475</v>
      </c>
      <c r="C96" s="430">
        <v>0.05</v>
      </c>
      <c r="D96" s="433" t="s">
        <v>223</v>
      </c>
      <c r="E96" s="408"/>
      <c r="F96" s="408">
        <f>E96*C96</f>
        <v>0</v>
      </c>
    </row>
    <row r="97" spans="1:6">
      <c r="A97" s="405">
        <v>2</v>
      </c>
      <c r="B97" s="369" t="s">
        <v>476</v>
      </c>
      <c r="C97" s="430">
        <v>0.05</v>
      </c>
      <c r="D97" s="433" t="s">
        <v>223</v>
      </c>
      <c r="E97" s="408"/>
      <c r="F97" s="408">
        <f t="shared" ref="F97:F103" si="4">E97*C97</f>
        <v>0</v>
      </c>
    </row>
    <row r="98" spans="1:6">
      <c r="A98" s="405">
        <v>3</v>
      </c>
      <c r="B98" s="369" t="s">
        <v>477</v>
      </c>
      <c r="C98" s="430">
        <v>0.05</v>
      </c>
      <c r="D98" s="433" t="s">
        <v>223</v>
      </c>
      <c r="E98" s="408"/>
      <c r="F98" s="408">
        <f t="shared" si="4"/>
        <v>0</v>
      </c>
    </row>
    <row r="99" spans="1:6">
      <c r="A99" s="405">
        <v>4</v>
      </c>
      <c r="B99" s="369" t="s">
        <v>478</v>
      </c>
      <c r="C99" s="430">
        <v>0.05</v>
      </c>
      <c r="D99" s="433" t="s">
        <v>223</v>
      </c>
      <c r="E99" s="408"/>
      <c r="F99" s="408">
        <f t="shared" si="4"/>
        <v>0</v>
      </c>
    </row>
    <row r="100" spans="1:6">
      <c r="A100" s="405">
        <v>5</v>
      </c>
      <c r="B100" s="369" t="s">
        <v>430</v>
      </c>
      <c r="C100" s="430">
        <v>0.05</v>
      </c>
      <c r="D100" s="433" t="s">
        <v>223</v>
      </c>
      <c r="E100" s="408"/>
      <c r="F100" s="408">
        <f t="shared" si="4"/>
        <v>0</v>
      </c>
    </row>
    <row r="101" spans="1:6">
      <c r="A101" s="405">
        <v>6</v>
      </c>
      <c r="B101" s="369" t="s">
        <v>460</v>
      </c>
      <c r="C101" s="430">
        <v>0.05</v>
      </c>
      <c r="D101" s="433" t="s">
        <v>223</v>
      </c>
      <c r="E101" s="408"/>
      <c r="F101" s="408">
        <f t="shared" si="4"/>
        <v>0</v>
      </c>
    </row>
    <row r="102" spans="1:6">
      <c r="A102" s="405">
        <v>7</v>
      </c>
      <c r="B102" s="369" t="s">
        <v>460</v>
      </c>
      <c r="C102" s="430">
        <v>0.05</v>
      </c>
      <c r="D102" s="433" t="s">
        <v>223</v>
      </c>
      <c r="E102" s="408"/>
      <c r="F102" s="408">
        <f t="shared" si="4"/>
        <v>0</v>
      </c>
    </row>
    <row r="103" spans="1:6">
      <c r="A103" s="405">
        <v>8</v>
      </c>
      <c r="B103" s="369" t="s">
        <v>430</v>
      </c>
      <c r="C103" s="430">
        <v>0.05</v>
      </c>
      <c r="D103" s="433" t="s">
        <v>223</v>
      </c>
      <c r="E103" s="408"/>
      <c r="F103" s="408">
        <f t="shared" si="4"/>
        <v>0</v>
      </c>
    </row>
    <row r="104" spans="1:6" ht="13.5" thickBot="1">
      <c r="A104" s="411"/>
      <c r="B104" s="412" t="s">
        <v>343</v>
      </c>
      <c r="C104" s="412"/>
      <c r="D104" s="412"/>
      <c r="E104" s="413">
        <f>SUM(E96:E103)</f>
        <v>0</v>
      </c>
      <c r="F104" s="414">
        <f>SUM(F96:F103)</f>
        <v>0</v>
      </c>
    </row>
    <row r="105" spans="1:6" ht="13.5" thickTop="1">
      <c r="A105" s="415"/>
      <c r="B105" s="410"/>
      <c r="C105" s="410"/>
      <c r="D105" s="410"/>
      <c r="E105" s="410"/>
      <c r="F105" s="28"/>
    </row>
    <row r="106" spans="1:6">
      <c r="A106" s="459" t="s">
        <v>400</v>
      </c>
      <c r="B106" s="460"/>
      <c r="C106" s="448"/>
      <c r="D106" s="448"/>
      <c r="E106" s="28"/>
      <c r="F106" s="408"/>
    </row>
    <row r="107" spans="1:6">
      <c r="A107" s="437" t="s">
        <v>332</v>
      </c>
      <c r="B107" s="369" t="s">
        <v>333</v>
      </c>
      <c r="C107" s="437" t="s">
        <v>335</v>
      </c>
      <c r="D107" s="437" t="s">
        <v>336</v>
      </c>
      <c r="E107" s="28" t="s">
        <v>337</v>
      </c>
      <c r="F107" s="408" t="s">
        <v>10</v>
      </c>
    </row>
    <row r="108" spans="1:6">
      <c r="A108" s="437">
        <v>1</v>
      </c>
      <c r="B108" s="369" t="s">
        <v>152</v>
      </c>
      <c r="C108" s="461">
        <v>0.1</v>
      </c>
      <c r="D108" s="444" t="s">
        <v>105</v>
      </c>
      <c r="E108" s="408">
        <v>45269</v>
      </c>
      <c r="F108" s="408">
        <f>E108*C108</f>
        <v>4526.9000000000005</v>
      </c>
    </row>
    <row r="109" spans="1:6">
      <c r="A109" s="437">
        <v>2</v>
      </c>
      <c r="B109" s="369" t="s">
        <v>154</v>
      </c>
      <c r="C109" s="461">
        <v>0.1</v>
      </c>
      <c r="D109" s="444" t="s">
        <v>105</v>
      </c>
      <c r="E109" s="408">
        <v>26407</v>
      </c>
      <c r="F109" s="408">
        <f t="shared" ref="F109:F110" si="5">E109*C109</f>
        <v>2640.7000000000003</v>
      </c>
    </row>
    <row r="110" spans="1:6">
      <c r="A110" s="437">
        <v>3</v>
      </c>
      <c r="B110" s="369"/>
      <c r="C110" s="461">
        <v>0.1</v>
      </c>
      <c r="D110" s="444" t="s">
        <v>105</v>
      </c>
      <c r="E110" s="408"/>
      <c r="F110" s="408">
        <f t="shared" si="5"/>
        <v>0</v>
      </c>
    </row>
    <row r="111" spans="1:6" ht="13.5" thickBot="1">
      <c r="A111" s="480"/>
      <c r="B111" s="484" t="s">
        <v>371</v>
      </c>
      <c r="C111" s="481"/>
      <c r="D111" s="481"/>
      <c r="E111" s="424">
        <f>SUM(E108:E110)</f>
        <v>71676</v>
      </c>
      <c r="F111" s="424">
        <f>SUM(F108:F110)</f>
        <v>7167.6</v>
      </c>
    </row>
    <row r="112" spans="1:6" ht="13.5" thickTop="1">
      <c r="A112" s="444"/>
      <c r="B112" s="369"/>
      <c r="C112" s="448"/>
      <c r="D112" s="448"/>
      <c r="E112" s="408"/>
      <c r="F112" s="408"/>
    </row>
    <row r="113" spans="1:6">
      <c r="A113" s="444"/>
      <c r="B113" s="369"/>
      <c r="C113" s="448"/>
      <c r="D113" s="448"/>
      <c r="E113" s="408"/>
      <c r="F113" s="408"/>
    </row>
    <row r="114" spans="1:6" ht="13.5" thickBot="1">
      <c r="A114" s="434"/>
      <c r="B114" s="434" t="s">
        <v>329</v>
      </c>
      <c r="C114" s="434"/>
      <c r="D114" s="434"/>
      <c r="E114" s="435">
        <f>E111+E92+E11</f>
        <v>722520</v>
      </c>
      <c r="F114" s="435">
        <f>F11+F18+F25+F92+F104+F111</f>
        <v>15641.480000000001</v>
      </c>
    </row>
    <row r="115" spans="1:6" ht="13.5" thickTop="1"/>
    <row r="116" spans="1:6">
      <c r="B116" s="249"/>
      <c r="C116" s="249"/>
      <c r="D116" s="249"/>
      <c r="E116" s="249"/>
      <c r="F116" s="249"/>
    </row>
    <row r="117" spans="1:6">
      <c r="B117" s="249" t="s">
        <v>488</v>
      </c>
      <c r="C117" s="249"/>
      <c r="D117" s="249"/>
      <c r="E117" s="249"/>
      <c r="F117" s="249"/>
    </row>
    <row r="118" spans="1:6">
      <c r="B118" s="249" t="s">
        <v>10</v>
      </c>
      <c r="C118" s="249"/>
      <c r="D118" s="264">
        <v>40409</v>
      </c>
      <c r="E118" s="249"/>
      <c r="F118" s="249"/>
    </row>
    <row r="119" spans="1:6">
      <c r="B119" s="249" t="s">
        <v>489</v>
      </c>
      <c r="C119" s="249"/>
      <c r="D119" s="249">
        <v>2</v>
      </c>
      <c r="E119" s="249"/>
      <c r="F119" s="249"/>
    </row>
    <row r="120" spans="1:6">
      <c r="B120" s="249" t="s">
        <v>490</v>
      </c>
      <c r="C120" s="249"/>
      <c r="D120" s="486">
        <v>1.4999999999999999E-2</v>
      </c>
      <c r="E120" s="249" t="s">
        <v>491</v>
      </c>
      <c r="F120" s="249"/>
    </row>
    <row r="121" spans="1:6">
      <c r="B121" s="249" t="s">
        <v>492</v>
      </c>
      <c r="C121" s="249"/>
      <c r="D121" s="487">
        <f>D118*D119*D120</f>
        <v>1212.27</v>
      </c>
      <c r="E121" s="249"/>
      <c r="F121" s="487">
        <f>D121</f>
        <v>1212.27</v>
      </c>
    </row>
    <row r="122" spans="1:6">
      <c r="E122" s="110"/>
      <c r="F122" s="110"/>
    </row>
    <row r="123" spans="1:6" ht="13.5" thickBot="1">
      <c r="A123" s="477"/>
      <c r="B123" s="477" t="s">
        <v>493</v>
      </c>
      <c r="C123" s="477"/>
      <c r="D123" s="477"/>
      <c r="E123" s="477"/>
      <c r="F123" s="478">
        <f>F114+F121</f>
        <v>16853.75</v>
      </c>
    </row>
    <row r="124" spans="1:6" ht="13.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6"/>
  <sheetViews>
    <sheetView topLeftCell="A85" workbookViewId="0">
      <selection activeCell="K6" sqref="K6"/>
    </sheetView>
  </sheetViews>
  <sheetFormatPr defaultColWidth="9.140625" defaultRowHeight="13.5"/>
  <cols>
    <col min="1" max="1" width="7.140625" style="122" customWidth="1"/>
    <col min="2" max="2" width="12.7109375" style="122" customWidth="1"/>
    <col min="3" max="3" width="36.140625" style="122" customWidth="1"/>
    <col min="4" max="4" width="16" style="123" customWidth="1"/>
    <col min="5" max="5" width="9.140625" style="122"/>
    <col min="6" max="6" width="11" style="123"/>
    <col min="7" max="16384" width="9.140625" style="122"/>
  </cols>
  <sheetData>
    <row r="1" spans="1:7">
      <c r="A1" s="231" t="s">
        <v>46</v>
      </c>
      <c r="C1" s="231"/>
      <c r="D1" s="232"/>
      <c r="E1" s="233"/>
    </row>
    <row r="2" spans="1:7">
      <c r="A2" s="122" t="s">
        <v>47</v>
      </c>
      <c r="C2" s="231"/>
      <c r="D2" s="232"/>
      <c r="E2" s="233"/>
    </row>
    <row r="3" spans="1:7">
      <c r="A3" s="231" t="s">
        <v>114</v>
      </c>
      <c r="C3" s="231"/>
      <c r="D3" s="232"/>
      <c r="E3" s="233"/>
    </row>
    <row r="4" spans="1:7">
      <c r="B4" s="231" t="s">
        <v>2</v>
      </c>
      <c r="C4" s="231"/>
      <c r="D4" s="232"/>
      <c r="E4" s="233"/>
    </row>
    <row r="5" spans="1:7">
      <c r="A5" s="231"/>
      <c r="B5" s="231" t="s">
        <v>2</v>
      </c>
      <c r="C5" s="231"/>
      <c r="D5" s="232"/>
      <c r="E5" s="233"/>
    </row>
    <row r="6" spans="1:7">
      <c r="A6" s="231" t="s">
        <v>49</v>
      </c>
      <c r="C6" s="231"/>
      <c r="D6" s="232"/>
      <c r="E6" s="233"/>
    </row>
    <row r="7" spans="1:7">
      <c r="A7" s="122" t="s">
        <v>4</v>
      </c>
      <c r="B7" s="231" t="s">
        <v>5</v>
      </c>
      <c r="C7" s="231" t="s">
        <v>6</v>
      </c>
      <c r="D7" s="123" t="s">
        <v>9</v>
      </c>
      <c r="E7" s="231" t="s">
        <v>8</v>
      </c>
      <c r="F7" s="86" t="s">
        <v>10</v>
      </c>
    </row>
    <row r="8" spans="1:7">
      <c r="A8" s="234">
        <v>1</v>
      </c>
      <c r="B8" s="235" t="s">
        <v>115</v>
      </c>
      <c r="C8" s="236" t="s">
        <v>58</v>
      </c>
      <c r="D8" s="195">
        <v>18805</v>
      </c>
      <c r="E8" s="237">
        <v>1.4999999999999999E-2</v>
      </c>
      <c r="F8" s="195">
        <f>D8*E8</f>
        <v>282.07499999999999</v>
      </c>
      <c r="G8" s="238"/>
    </row>
    <row r="9" spans="1:7">
      <c r="A9" s="234">
        <v>2</v>
      </c>
      <c r="B9" s="235" t="s">
        <v>115</v>
      </c>
      <c r="C9" s="236" t="s">
        <v>116</v>
      </c>
      <c r="D9" s="195">
        <v>421000</v>
      </c>
      <c r="E9" s="237">
        <v>1.4999999999999999E-2</v>
      </c>
      <c r="F9" s="195">
        <f t="shared" ref="F9:F25" si="0">D9*E9</f>
        <v>6315</v>
      </c>
      <c r="G9" s="238"/>
    </row>
    <row r="10" spans="1:7">
      <c r="A10" s="234">
        <v>3</v>
      </c>
      <c r="B10" s="235" t="s">
        <v>117</v>
      </c>
      <c r="C10" s="236" t="s">
        <v>118</v>
      </c>
      <c r="D10" s="195">
        <v>52450</v>
      </c>
      <c r="E10" s="237">
        <v>1.4999999999999999E-2</v>
      </c>
      <c r="F10" s="195">
        <f t="shared" si="0"/>
        <v>786.75</v>
      </c>
      <c r="G10" s="238"/>
    </row>
    <row r="11" spans="1:7">
      <c r="A11" s="234">
        <v>4</v>
      </c>
      <c r="B11" s="235" t="s">
        <v>117</v>
      </c>
      <c r="C11" s="236" t="s">
        <v>118</v>
      </c>
      <c r="D11" s="195">
        <v>10750</v>
      </c>
      <c r="E11" s="237">
        <v>1.4999999999999999E-2</v>
      </c>
      <c r="F11" s="195">
        <f t="shared" si="0"/>
        <v>161.25</v>
      </c>
      <c r="G11" s="238"/>
    </row>
    <row r="12" spans="1:7">
      <c r="A12" s="234">
        <v>5</v>
      </c>
      <c r="B12" s="235" t="s">
        <v>119</v>
      </c>
      <c r="C12" s="236" t="s">
        <v>120</v>
      </c>
      <c r="D12" s="195">
        <v>19676</v>
      </c>
      <c r="E12" s="237">
        <v>1.4999999999999999E-2</v>
      </c>
      <c r="F12" s="195">
        <f t="shared" si="0"/>
        <v>295.14</v>
      </c>
      <c r="G12" s="238"/>
    </row>
    <row r="13" spans="1:7">
      <c r="A13" s="234">
        <v>6</v>
      </c>
      <c r="B13" s="235" t="s">
        <v>119</v>
      </c>
      <c r="C13" s="236" t="s">
        <v>121</v>
      </c>
      <c r="D13" s="195">
        <v>10334</v>
      </c>
      <c r="E13" s="237">
        <v>1.4999999999999999E-2</v>
      </c>
      <c r="F13" s="195">
        <f t="shared" si="0"/>
        <v>155.01</v>
      </c>
      <c r="G13" s="238"/>
    </row>
    <row r="14" spans="1:7">
      <c r="A14" s="234">
        <v>7</v>
      </c>
      <c r="B14" s="235" t="s">
        <v>122</v>
      </c>
      <c r="C14" s="236" t="s">
        <v>116</v>
      </c>
      <c r="D14" s="195">
        <v>320000</v>
      </c>
      <c r="E14" s="237">
        <v>1.4999999999999999E-2</v>
      </c>
      <c r="F14" s="195">
        <f t="shared" si="0"/>
        <v>4800</v>
      </c>
      <c r="G14" s="238"/>
    </row>
    <row r="15" spans="1:7">
      <c r="A15" s="234">
        <v>8</v>
      </c>
      <c r="B15" s="235" t="s">
        <v>123</v>
      </c>
      <c r="C15" s="236" t="s">
        <v>116</v>
      </c>
      <c r="D15" s="195">
        <v>2340</v>
      </c>
      <c r="E15" s="237">
        <v>1.4999999999999999E-2</v>
      </c>
      <c r="F15" s="195">
        <f t="shared" si="0"/>
        <v>35.1</v>
      </c>
      <c r="G15" s="238"/>
    </row>
    <row r="16" spans="1:7">
      <c r="A16" s="234">
        <v>9</v>
      </c>
      <c r="B16" s="235" t="s">
        <v>123</v>
      </c>
      <c r="C16" s="236" t="s">
        <v>116</v>
      </c>
      <c r="D16" s="195">
        <v>2340</v>
      </c>
      <c r="E16" s="237">
        <v>1.4999999999999999E-2</v>
      </c>
      <c r="F16" s="195">
        <f t="shared" si="0"/>
        <v>35.1</v>
      </c>
      <c r="G16" s="238"/>
    </row>
    <row r="17" spans="1:7">
      <c r="A17" s="234">
        <v>10</v>
      </c>
      <c r="B17" s="235" t="s">
        <v>123</v>
      </c>
      <c r="C17" s="236" t="s">
        <v>116</v>
      </c>
      <c r="D17" s="195">
        <v>2340</v>
      </c>
      <c r="E17" s="237">
        <v>1.4999999999999999E-2</v>
      </c>
      <c r="F17" s="195">
        <f t="shared" si="0"/>
        <v>35.1</v>
      </c>
      <c r="G17" s="238"/>
    </row>
    <row r="18" spans="1:7">
      <c r="A18" s="234">
        <v>11</v>
      </c>
      <c r="B18" s="235" t="s">
        <v>124</v>
      </c>
      <c r="C18" s="236" t="s">
        <v>116</v>
      </c>
      <c r="D18" s="195">
        <v>1250000</v>
      </c>
      <c r="E18" s="237">
        <v>1.4999999999999999E-2</v>
      </c>
      <c r="F18" s="195">
        <f t="shared" si="0"/>
        <v>18750</v>
      </c>
      <c r="G18" s="238"/>
    </row>
    <row r="19" spans="1:7">
      <c r="A19" s="234">
        <v>12</v>
      </c>
      <c r="B19" s="235" t="s">
        <v>124</v>
      </c>
      <c r="C19" s="236" t="s">
        <v>125</v>
      </c>
      <c r="D19" s="195">
        <v>5860</v>
      </c>
      <c r="E19" s="237">
        <v>1.4999999999999999E-2</v>
      </c>
      <c r="F19" s="195">
        <f t="shared" si="0"/>
        <v>87.899999999999991</v>
      </c>
      <c r="G19" s="238"/>
    </row>
    <row r="20" spans="1:7">
      <c r="A20" s="234">
        <v>13</v>
      </c>
      <c r="B20" s="235" t="s">
        <v>126</v>
      </c>
      <c r="C20" s="236" t="s">
        <v>116</v>
      </c>
      <c r="D20" s="195">
        <v>1240000</v>
      </c>
      <c r="E20" s="237">
        <v>1.4999999999999999E-2</v>
      </c>
      <c r="F20" s="195">
        <v>18600</v>
      </c>
      <c r="G20" s="238"/>
    </row>
    <row r="21" spans="1:7">
      <c r="A21" s="234">
        <v>14</v>
      </c>
      <c r="B21" s="235" t="s">
        <v>127</v>
      </c>
      <c r="C21" s="236" t="s">
        <v>125</v>
      </c>
      <c r="D21" s="195">
        <v>38930</v>
      </c>
      <c r="E21" s="237">
        <v>1.4999999999999999E-2</v>
      </c>
      <c r="F21" s="195">
        <f t="shared" si="0"/>
        <v>583.94999999999993</v>
      </c>
      <c r="G21" s="238"/>
    </row>
    <row r="22" spans="1:7">
      <c r="A22" s="234">
        <v>15</v>
      </c>
      <c r="B22" s="235" t="s">
        <v>127</v>
      </c>
      <c r="C22" s="236" t="s">
        <v>116</v>
      </c>
      <c r="D22" s="195">
        <v>2340</v>
      </c>
      <c r="E22" s="237">
        <v>1.4999999999999999E-2</v>
      </c>
      <c r="F22" s="195">
        <f t="shared" si="0"/>
        <v>35.1</v>
      </c>
      <c r="G22" s="238"/>
    </row>
    <row r="23" spans="1:7">
      <c r="A23" s="234">
        <v>16</v>
      </c>
      <c r="B23" s="235" t="s">
        <v>127</v>
      </c>
      <c r="C23" s="236" t="s">
        <v>116</v>
      </c>
      <c r="D23" s="195">
        <v>2340</v>
      </c>
      <c r="E23" s="237">
        <v>1.4999999999999999E-2</v>
      </c>
      <c r="F23" s="195">
        <f t="shared" si="0"/>
        <v>35.1</v>
      </c>
      <c r="G23" s="238"/>
    </row>
    <row r="24" spans="1:7">
      <c r="A24" s="234">
        <v>17</v>
      </c>
      <c r="B24" s="235" t="s">
        <v>127</v>
      </c>
      <c r="C24" s="236" t="s">
        <v>116</v>
      </c>
      <c r="D24" s="195">
        <v>5850</v>
      </c>
      <c r="E24" s="237">
        <v>1.4999999999999999E-2</v>
      </c>
      <c r="F24" s="195">
        <v>5850</v>
      </c>
      <c r="G24" s="238"/>
    </row>
    <row r="25" spans="1:7">
      <c r="A25" s="234">
        <v>18</v>
      </c>
      <c r="B25" s="235" t="s">
        <v>127</v>
      </c>
      <c r="C25" s="236" t="s">
        <v>128</v>
      </c>
      <c r="D25" s="195">
        <v>40137</v>
      </c>
      <c r="E25" s="237">
        <v>1.4999999999999999E-2</v>
      </c>
      <c r="F25" s="195">
        <f t="shared" si="0"/>
        <v>602.05499999999995</v>
      </c>
      <c r="G25" s="238"/>
    </row>
    <row r="26" spans="1:7">
      <c r="A26" s="235"/>
      <c r="B26" s="235"/>
      <c r="C26" s="236"/>
      <c r="D26" s="68">
        <f>SUM(D8:D25)</f>
        <v>3445492</v>
      </c>
      <c r="E26" s="132"/>
      <c r="F26" s="68">
        <v>57444</v>
      </c>
      <c r="G26" s="238"/>
    </row>
    <row r="27" spans="1:7">
      <c r="A27" s="235"/>
      <c r="B27" s="236"/>
      <c r="C27" s="236"/>
      <c r="D27" s="195"/>
      <c r="E27" s="239"/>
      <c r="F27" s="195"/>
      <c r="G27" s="238"/>
    </row>
    <row r="28" spans="1:7">
      <c r="A28" s="240" t="s">
        <v>129</v>
      </c>
      <c r="B28" s="240"/>
      <c r="C28" s="240"/>
      <c r="D28" s="86"/>
      <c r="E28" s="123"/>
      <c r="F28" s="86"/>
      <c r="G28" s="123"/>
    </row>
    <row r="29" spans="1:7">
      <c r="A29" s="122" t="s">
        <v>4</v>
      </c>
      <c r="B29" s="231" t="s">
        <v>5</v>
      </c>
      <c r="C29" s="231" t="s">
        <v>6</v>
      </c>
      <c r="D29" s="86"/>
      <c r="E29" s="123"/>
      <c r="F29" s="86"/>
      <c r="G29" s="86"/>
    </row>
    <row r="30" spans="1:7">
      <c r="A30" s="122">
        <v>1</v>
      </c>
      <c r="B30" s="122" t="s">
        <v>122</v>
      </c>
      <c r="C30" s="122" t="s">
        <v>130</v>
      </c>
      <c r="D30" s="123">
        <v>34634</v>
      </c>
      <c r="E30" s="199">
        <v>3.7499999999999999E-2</v>
      </c>
      <c r="F30" s="123">
        <v>1298</v>
      </c>
    </row>
    <row r="33" spans="1:7">
      <c r="A33" s="240" t="s">
        <v>59</v>
      </c>
      <c r="B33" s="240"/>
      <c r="C33" s="240"/>
      <c r="D33" s="86"/>
      <c r="E33" s="123"/>
      <c r="F33" s="86"/>
      <c r="G33" s="123"/>
    </row>
    <row r="34" spans="1:7">
      <c r="A34" s="122" t="s">
        <v>4</v>
      </c>
      <c r="B34" s="231" t="s">
        <v>5</v>
      </c>
      <c r="C34" s="231" t="s">
        <v>6</v>
      </c>
      <c r="D34" s="86" t="s">
        <v>9</v>
      </c>
      <c r="E34" s="123" t="s">
        <v>8</v>
      </c>
      <c r="F34" s="86" t="s">
        <v>10</v>
      </c>
      <c r="G34" s="86"/>
    </row>
    <row r="35" spans="1:7">
      <c r="A35" s="241">
        <v>1</v>
      </c>
      <c r="B35" s="122" t="s">
        <v>131</v>
      </c>
      <c r="C35" s="122" t="s">
        <v>132</v>
      </c>
      <c r="D35" s="123">
        <v>10000</v>
      </c>
      <c r="E35" s="199">
        <v>7.4999999999999997E-3</v>
      </c>
      <c r="F35" s="123">
        <f>D35*E35</f>
        <v>75</v>
      </c>
    </row>
    <row r="36" spans="1:7">
      <c r="A36" s="241">
        <v>2</v>
      </c>
      <c r="B36" s="240" t="s">
        <v>131</v>
      </c>
      <c r="C36" s="240" t="s">
        <v>133</v>
      </c>
      <c r="D36" s="86">
        <v>2000</v>
      </c>
      <c r="E36" s="199">
        <v>7.4999999999999997E-3</v>
      </c>
      <c r="F36" s="123">
        <f t="shared" ref="F36:F51" si="1">D36*E36</f>
        <v>15</v>
      </c>
      <c r="G36" s="123"/>
    </row>
    <row r="37" spans="1:7">
      <c r="A37" s="241">
        <v>3</v>
      </c>
      <c r="B37" s="231" t="s">
        <v>131</v>
      </c>
      <c r="C37" s="231" t="s">
        <v>133</v>
      </c>
      <c r="D37" s="86">
        <v>2000</v>
      </c>
      <c r="E37" s="199">
        <v>7.4999999999999997E-3</v>
      </c>
      <c r="F37" s="123">
        <f t="shared" si="1"/>
        <v>15</v>
      </c>
      <c r="G37" s="86"/>
    </row>
    <row r="38" spans="1:7">
      <c r="A38" s="241">
        <v>4</v>
      </c>
      <c r="B38" s="122" t="s">
        <v>131</v>
      </c>
      <c r="C38" s="240" t="s">
        <v>134</v>
      </c>
      <c r="D38" s="123">
        <v>1230</v>
      </c>
      <c r="E38" s="199">
        <v>7.4999999999999997E-3</v>
      </c>
      <c r="F38" s="123">
        <f t="shared" si="1"/>
        <v>9.2249999999999996</v>
      </c>
    </row>
    <row r="39" spans="1:7">
      <c r="A39" s="241">
        <v>5</v>
      </c>
      <c r="B39" s="122" t="s">
        <v>115</v>
      </c>
      <c r="C39" s="240" t="s">
        <v>19</v>
      </c>
      <c r="D39" s="123">
        <v>5000</v>
      </c>
      <c r="E39" s="199">
        <v>7.4999999999999997E-3</v>
      </c>
      <c r="F39" s="123">
        <v>37</v>
      </c>
    </row>
    <row r="40" spans="1:7">
      <c r="A40" s="241">
        <v>6</v>
      </c>
      <c r="B40" s="122" t="s">
        <v>115</v>
      </c>
      <c r="C40" s="122" t="s">
        <v>135</v>
      </c>
      <c r="D40" s="123">
        <v>20000</v>
      </c>
      <c r="E40" s="199">
        <v>7.4999999999999997E-3</v>
      </c>
      <c r="F40" s="123">
        <f t="shared" si="1"/>
        <v>150</v>
      </c>
    </row>
    <row r="41" spans="1:7">
      <c r="A41" s="241">
        <v>7</v>
      </c>
      <c r="B41" s="122" t="s">
        <v>115</v>
      </c>
      <c r="C41" s="122" t="s">
        <v>136</v>
      </c>
      <c r="D41" s="123">
        <v>2000</v>
      </c>
      <c r="E41" s="199">
        <v>7.4999999999999997E-3</v>
      </c>
      <c r="F41" s="123">
        <f t="shared" si="1"/>
        <v>15</v>
      </c>
    </row>
    <row r="42" spans="1:7">
      <c r="A42" s="241">
        <v>8</v>
      </c>
      <c r="B42" s="122" t="s">
        <v>115</v>
      </c>
      <c r="C42" s="122" t="s">
        <v>137</v>
      </c>
      <c r="D42" s="123">
        <v>10000</v>
      </c>
      <c r="E42" s="199">
        <v>7.4999999999999997E-3</v>
      </c>
      <c r="F42" s="123">
        <f t="shared" si="1"/>
        <v>75</v>
      </c>
    </row>
    <row r="43" spans="1:7">
      <c r="A43" s="241">
        <v>9</v>
      </c>
      <c r="B43" s="122" t="s">
        <v>115</v>
      </c>
      <c r="C43" s="122" t="s">
        <v>138</v>
      </c>
      <c r="D43" s="123">
        <v>25000</v>
      </c>
      <c r="E43" s="199">
        <v>7.4999999999999997E-3</v>
      </c>
      <c r="F43" s="123">
        <f t="shared" si="1"/>
        <v>187.5</v>
      </c>
    </row>
    <row r="44" spans="1:7">
      <c r="A44" s="241">
        <v>10</v>
      </c>
      <c r="B44" s="122" t="s">
        <v>115</v>
      </c>
      <c r="C44" s="122" t="s">
        <v>139</v>
      </c>
      <c r="D44" s="123">
        <v>14900</v>
      </c>
      <c r="E44" s="199">
        <v>7.4999999999999997E-3</v>
      </c>
      <c r="F44" s="123">
        <f t="shared" si="1"/>
        <v>111.75</v>
      </c>
    </row>
    <row r="45" spans="1:7">
      <c r="A45" s="241">
        <v>11</v>
      </c>
      <c r="B45" s="122" t="s">
        <v>115</v>
      </c>
      <c r="C45" s="122" t="s">
        <v>140</v>
      </c>
      <c r="D45" s="123">
        <v>4100</v>
      </c>
      <c r="E45" s="199">
        <v>7.4999999999999997E-3</v>
      </c>
      <c r="F45" s="123">
        <f t="shared" si="1"/>
        <v>30.75</v>
      </c>
    </row>
    <row r="46" spans="1:7">
      <c r="A46" s="241">
        <v>12</v>
      </c>
      <c r="B46" s="122" t="s">
        <v>115</v>
      </c>
      <c r="C46" s="122" t="s">
        <v>141</v>
      </c>
      <c r="D46" s="123">
        <v>2437</v>
      </c>
      <c r="E46" s="199">
        <v>7.4999999999999997E-3</v>
      </c>
      <c r="F46" s="123">
        <f t="shared" si="1"/>
        <v>18.2775</v>
      </c>
    </row>
    <row r="47" spans="1:7">
      <c r="A47" s="241">
        <v>13</v>
      </c>
      <c r="B47" s="122" t="s">
        <v>115</v>
      </c>
      <c r="C47" s="122" t="s">
        <v>19</v>
      </c>
      <c r="D47" s="123">
        <v>4950</v>
      </c>
      <c r="E47" s="199">
        <v>7.4999999999999997E-3</v>
      </c>
      <c r="F47" s="123">
        <f t="shared" si="1"/>
        <v>37.125</v>
      </c>
    </row>
    <row r="48" spans="1:7">
      <c r="A48" s="241">
        <v>14</v>
      </c>
      <c r="B48" s="122" t="s">
        <v>115</v>
      </c>
      <c r="C48" s="122" t="s">
        <v>142</v>
      </c>
      <c r="D48" s="123">
        <v>1100</v>
      </c>
      <c r="E48" s="199">
        <v>7.4999999999999997E-3</v>
      </c>
      <c r="F48" s="123">
        <f t="shared" si="1"/>
        <v>8.25</v>
      </c>
    </row>
    <row r="49" spans="1:6">
      <c r="A49" s="241">
        <v>15</v>
      </c>
      <c r="B49" s="122" t="s">
        <v>115</v>
      </c>
      <c r="C49" s="122" t="s">
        <v>143</v>
      </c>
      <c r="D49" s="123">
        <v>3487</v>
      </c>
      <c r="E49" s="199">
        <v>7.4999999999999997E-3</v>
      </c>
      <c r="F49" s="123">
        <f t="shared" si="1"/>
        <v>26.1525</v>
      </c>
    </row>
    <row r="50" spans="1:6">
      <c r="A50" s="241">
        <v>16</v>
      </c>
      <c r="B50" s="122" t="s">
        <v>144</v>
      </c>
      <c r="C50" s="122" t="s">
        <v>145</v>
      </c>
      <c r="D50" s="123">
        <v>88000</v>
      </c>
      <c r="E50" s="199">
        <v>7.4999999999999997E-3</v>
      </c>
      <c r="F50" s="123">
        <f t="shared" si="1"/>
        <v>660</v>
      </c>
    </row>
    <row r="51" spans="1:6">
      <c r="A51" s="241">
        <v>17</v>
      </c>
      <c r="B51" s="122" t="s">
        <v>119</v>
      </c>
      <c r="C51" s="122" t="s">
        <v>36</v>
      </c>
      <c r="D51" s="123">
        <v>27899</v>
      </c>
      <c r="E51" s="199">
        <v>7.4999999999999997E-3</v>
      </c>
      <c r="F51" s="123">
        <f t="shared" si="1"/>
        <v>209.24249999999998</v>
      </c>
    </row>
    <row r="52" spans="1:6">
      <c r="A52" s="241">
        <v>18</v>
      </c>
      <c r="B52" s="122" t="s">
        <v>122</v>
      </c>
      <c r="C52" s="122" t="s">
        <v>146</v>
      </c>
      <c r="D52" s="123">
        <v>30000</v>
      </c>
      <c r="E52" s="199">
        <v>7.4999999999999997E-3</v>
      </c>
      <c r="F52" s="123">
        <v>225</v>
      </c>
    </row>
    <row r="53" spans="1:6">
      <c r="A53" s="241">
        <v>19</v>
      </c>
      <c r="B53" s="122" t="s">
        <v>122</v>
      </c>
      <c r="C53" s="122" t="s">
        <v>147</v>
      </c>
      <c r="D53" s="123">
        <v>30000</v>
      </c>
      <c r="E53" s="199">
        <v>7.4999999999999997E-3</v>
      </c>
      <c r="F53" s="123">
        <v>225</v>
      </c>
    </row>
    <row r="54" spans="1:6">
      <c r="A54" s="241">
        <v>20</v>
      </c>
      <c r="B54" s="122" t="s">
        <v>122</v>
      </c>
      <c r="C54" s="122" t="s">
        <v>138</v>
      </c>
      <c r="D54" s="123">
        <v>30000</v>
      </c>
      <c r="E54" s="199">
        <v>7.4999999999999997E-3</v>
      </c>
      <c r="F54" s="123">
        <v>225</v>
      </c>
    </row>
    <row r="55" spans="1:6">
      <c r="A55" s="241">
        <v>21</v>
      </c>
      <c r="B55" s="122" t="s">
        <v>122</v>
      </c>
      <c r="C55" s="122" t="s">
        <v>132</v>
      </c>
      <c r="D55" s="123">
        <v>13000</v>
      </c>
      <c r="E55" s="199">
        <v>7.4999999999999997E-3</v>
      </c>
      <c r="F55" s="123">
        <v>98</v>
      </c>
    </row>
    <row r="56" spans="1:6">
      <c r="A56" s="241">
        <v>22</v>
      </c>
      <c r="B56" s="122" t="s">
        <v>122</v>
      </c>
      <c r="C56" s="122" t="s">
        <v>148</v>
      </c>
      <c r="D56" s="123">
        <v>25000</v>
      </c>
      <c r="E56" s="199">
        <v>7.4999999999999997E-3</v>
      </c>
      <c r="F56" s="123">
        <v>188</v>
      </c>
    </row>
    <row r="57" spans="1:6">
      <c r="A57" s="241">
        <v>23</v>
      </c>
      <c r="B57" s="122" t="s">
        <v>122</v>
      </c>
      <c r="C57" s="122" t="s">
        <v>135</v>
      </c>
      <c r="D57" s="123">
        <v>25000</v>
      </c>
      <c r="E57" s="199">
        <v>7.4999999999999997E-3</v>
      </c>
      <c r="F57" s="123">
        <v>188</v>
      </c>
    </row>
    <row r="58" spans="1:6">
      <c r="A58" s="241">
        <v>24</v>
      </c>
      <c r="B58" s="242">
        <v>44023</v>
      </c>
      <c r="C58" s="243" t="s">
        <v>21</v>
      </c>
      <c r="D58" s="123">
        <v>1920</v>
      </c>
      <c r="E58" s="199">
        <v>7.4999999999999997E-3</v>
      </c>
      <c r="F58" s="123">
        <v>14</v>
      </c>
    </row>
    <row r="59" spans="1:6">
      <c r="A59" s="241">
        <v>25</v>
      </c>
      <c r="B59" s="242">
        <v>44023</v>
      </c>
      <c r="C59" s="243" t="s">
        <v>18</v>
      </c>
      <c r="D59" s="123">
        <v>1920</v>
      </c>
      <c r="E59" s="199">
        <v>7.4999999999999997E-3</v>
      </c>
      <c r="F59" s="123">
        <v>14</v>
      </c>
    </row>
    <row r="60" spans="1:6">
      <c r="A60" s="241">
        <v>26</v>
      </c>
      <c r="B60" s="242">
        <v>44023</v>
      </c>
      <c r="C60" s="243" t="s">
        <v>149</v>
      </c>
      <c r="D60" s="123">
        <v>2300</v>
      </c>
      <c r="E60" s="199">
        <v>7.4999999999999997E-3</v>
      </c>
      <c r="F60" s="123">
        <v>17</v>
      </c>
    </row>
    <row r="61" spans="1:6">
      <c r="A61" s="241">
        <v>27</v>
      </c>
      <c r="B61" s="242">
        <v>44023</v>
      </c>
      <c r="C61" s="243" t="s">
        <v>14</v>
      </c>
      <c r="D61" s="123">
        <v>1650</v>
      </c>
      <c r="E61" s="199">
        <v>7.4999999999999997E-3</v>
      </c>
      <c r="F61" s="123">
        <v>12</v>
      </c>
    </row>
    <row r="62" spans="1:6">
      <c r="A62" s="241">
        <v>28</v>
      </c>
      <c r="B62" s="242">
        <v>44023</v>
      </c>
      <c r="C62" s="243" t="s">
        <v>19</v>
      </c>
      <c r="D62" s="123">
        <v>3000</v>
      </c>
      <c r="E62" s="199">
        <v>7.4999999999999997E-3</v>
      </c>
      <c r="F62" s="123">
        <v>23</v>
      </c>
    </row>
    <row r="63" spans="1:6">
      <c r="A63" s="241">
        <v>29</v>
      </c>
      <c r="B63" s="242">
        <v>44023</v>
      </c>
      <c r="C63" s="243" t="s">
        <v>19</v>
      </c>
      <c r="D63" s="123">
        <v>6150</v>
      </c>
      <c r="E63" s="199">
        <v>7.4999999999999997E-3</v>
      </c>
      <c r="F63" s="123">
        <v>46</v>
      </c>
    </row>
    <row r="64" spans="1:6">
      <c r="A64" s="241">
        <v>30</v>
      </c>
      <c r="B64" s="242">
        <v>44023</v>
      </c>
      <c r="C64" s="243" t="s">
        <v>13</v>
      </c>
      <c r="D64" s="123">
        <v>10000</v>
      </c>
      <c r="E64" s="199">
        <v>7.4999999999999997E-3</v>
      </c>
      <c r="F64" s="123">
        <v>75</v>
      </c>
    </row>
    <row r="65" spans="1:7">
      <c r="A65" s="241">
        <v>31</v>
      </c>
      <c r="B65" s="242">
        <v>44027</v>
      </c>
      <c r="C65" s="243" t="s">
        <v>25</v>
      </c>
      <c r="D65" s="123">
        <v>280</v>
      </c>
      <c r="E65" s="199">
        <v>7.4999999999999997E-3</v>
      </c>
      <c r="F65" s="123">
        <v>2</v>
      </c>
    </row>
    <row r="66" spans="1:7">
      <c r="A66" s="241">
        <v>32</v>
      </c>
      <c r="B66" s="242">
        <v>44027</v>
      </c>
      <c r="C66" s="243" t="s">
        <v>150</v>
      </c>
      <c r="D66" s="123">
        <v>390</v>
      </c>
      <c r="E66" s="199">
        <v>7.4999999999999997E-3</v>
      </c>
      <c r="F66" s="123">
        <v>3</v>
      </c>
    </row>
    <row r="67" spans="1:7">
      <c r="A67" s="241">
        <v>33</v>
      </c>
      <c r="B67" s="242">
        <v>44027</v>
      </c>
      <c r="C67" s="243" t="s">
        <v>22</v>
      </c>
      <c r="D67" s="123">
        <v>390</v>
      </c>
      <c r="E67" s="199">
        <v>7.4999999999999997E-3</v>
      </c>
      <c r="F67" s="123">
        <v>3</v>
      </c>
    </row>
    <row r="68" spans="1:7">
      <c r="A68" s="241">
        <v>34</v>
      </c>
      <c r="B68" s="242">
        <v>44027</v>
      </c>
      <c r="C68" s="243" t="s">
        <v>12</v>
      </c>
      <c r="D68" s="123">
        <v>390</v>
      </c>
      <c r="E68" s="199">
        <v>7.4999999999999997E-3</v>
      </c>
      <c r="F68" s="123">
        <v>3</v>
      </c>
    </row>
    <row r="69" spans="1:7">
      <c r="A69" s="241">
        <v>35</v>
      </c>
      <c r="B69" s="242">
        <v>44027</v>
      </c>
      <c r="C69" s="243" t="s">
        <v>24</v>
      </c>
      <c r="D69" s="123">
        <v>1560</v>
      </c>
      <c r="E69" s="199">
        <v>7.4999999999999997E-3</v>
      </c>
      <c r="F69" s="123">
        <v>12</v>
      </c>
    </row>
    <row r="70" spans="1:7">
      <c r="A70" s="241">
        <v>36</v>
      </c>
      <c r="B70" s="242">
        <v>44027</v>
      </c>
      <c r="C70" s="243" t="s">
        <v>25</v>
      </c>
      <c r="D70" s="123">
        <f>F70/E70</f>
        <v>1866.6666666666667</v>
      </c>
      <c r="E70" s="199">
        <v>7.4999999999999997E-3</v>
      </c>
      <c r="F70" s="123">
        <v>14</v>
      </c>
      <c r="G70" s="244"/>
    </row>
    <row r="71" spans="1:7">
      <c r="A71" s="241">
        <v>37</v>
      </c>
      <c r="B71" s="242">
        <v>44027</v>
      </c>
      <c r="C71" s="243" t="s">
        <v>25</v>
      </c>
      <c r="D71" s="123">
        <f>F71/E71</f>
        <v>14133.333333333334</v>
      </c>
      <c r="E71" s="199">
        <v>7.4999999999999997E-3</v>
      </c>
      <c r="F71" s="123">
        <v>106</v>
      </c>
    </row>
    <row r="72" spans="1:7">
      <c r="A72" s="241">
        <v>38</v>
      </c>
      <c r="B72" s="242">
        <v>44029</v>
      </c>
      <c r="C72" s="243" t="s">
        <v>25</v>
      </c>
      <c r="D72" s="123">
        <f>F72/E72</f>
        <v>2133.3333333333335</v>
      </c>
      <c r="E72" s="199">
        <v>7.4999999999999997E-3</v>
      </c>
      <c r="F72" s="123">
        <v>16</v>
      </c>
    </row>
    <row r="73" spans="1:7">
      <c r="A73" s="241">
        <v>39</v>
      </c>
      <c r="B73" s="242">
        <v>44030</v>
      </c>
      <c r="C73" s="243" t="s">
        <v>150</v>
      </c>
      <c r="D73" s="123">
        <v>30000</v>
      </c>
      <c r="E73" s="199">
        <v>7.4999999999999997E-3</v>
      </c>
      <c r="F73" s="123">
        <v>225</v>
      </c>
    </row>
    <row r="74" spans="1:7">
      <c r="A74" s="241">
        <v>40</v>
      </c>
      <c r="B74" s="242">
        <v>44030</v>
      </c>
      <c r="C74" s="243" t="s">
        <v>12</v>
      </c>
      <c r="D74" s="123">
        <v>30000</v>
      </c>
      <c r="E74" s="199">
        <v>7.4999999999999997E-3</v>
      </c>
      <c r="F74" s="123">
        <v>225</v>
      </c>
    </row>
    <row r="75" spans="1:7">
      <c r="A75" s="241">
        <v>41</v>
      </c>
      <c r="B75" s="242">
        <v>44030</v>
      </c>
      <c r="C75" s="243" t="s">
        <v>66</v>
      </c>
      <c r="D75" s="123">
        <v>9000</v>
      </c>
      <c r="E75" s="199">
        <v>7.4999999999999997E-3</v>
      </c>
      <c r="F75" s="123">
        <v>68</v>
      </c>
    </row>
    <row r="76" spans="1:7">
      <c r="A76" s="241">
        <v>42</v>
      </c>
      <c r="B76" s="242">
        <v>44030</v>
      </c>
      <c r="C76" s="243" t="s">
        <v>22</v>
      </c>
      <c r="D76" s="123">
        <v>15000</v>
      </c>
      <c r="E76" s="199">
        <v>7.4999999999999997E-3</v>
      </c>
      <c r="F76" s="123">
        <v>113</v>
      </c>
    </row>
    <row r="77" spans="1:7">
      <c r="A77" s="241">
        <v>43</v>
      </c>
      <c r="B77" s="242">
        <v>44030</v>
      </c>
      <c r="C77" s="243" t="s">
        <v>64</v>
      </c>
      <c r="D77" s="123">
        <v>50000</v>
      </c>
      <c r="E77" s="199">
        <v>7.4999999999999997E-3</v>
      </c>
      <c r="F77" s="123">
        <v>375</v>
      </c>
    </row>
    <row r="78" spans="1:7">
      <c r="A78" s="241">
        <v>44</v>
      </c>
      <c r="B78" s="242">
        <v>44030</v>
      </c>
      <c r="C78" s="243" t="s">
        <v>65</v>
      </c>
      <c r="D78" s="123">
        <v>2264</v>
      </c>
      <c r="E78" s="199">
        <v>7.4999999999999997E-3</v>
      </c>
      <c r="F78" s="123">
        <v>17</v>
      </c>
    </row>
    <row r="79" spans="1:7">
      <c r="A79" s="241">
        <v>45</v>
      </c>
      <c r="B79" s="242">
        <v>44030</v>
      </c>
      <c r="C79" s="243" t="s">
        <v>151</v>
      </c>
      <c r="D79" s="123">
        <v>4740</v>
      </c>
      <c r="E79" s="199">
        <v>7.4999999999999997E-3</v>
      </c>
      <c r="F79" s="123">
        <v>36</v>
      </c>
    </row>
    <row r="80" spans="1:7">
      <c r="A80" s="241">
        <v>46</v>
      </c>
      <c r="B80" s="242">
        <v>44030</v>
      </c>
      <c r="C80" s="243" t="s">
        <v>14</v>
      </c>
      <c r="D80" s="123">
        <v>1780</v>
      </c>
      <c r="E80" s="199">
        <v>7.4999999999999997E-3</v>
      </c>
      <c r="F80" s="123">
        <v>13</v>
      </c>
    </row>
    <row r="81" spans="1:6">
      <c r="A81" s="241">
        <v>47</v>
      </c>
      <c r="B81" s="242">
        <v>44030</v>
      </c>
      <c r="C81" s="243" t="s">
        <v>18</v>
      </c>
      <c r="D81" s="123">
        <v>3411</v>
      </c>
      <c r="E81" s="199">
        <v>7.4999999999999997E-3</v>
      </c>
      <c r="F81" s="123">
        <v>26</v>
      </c>
    </row>
    <row r="82" spans="1:6">
      <c r="A82" s="241">
        <v>48</v>
      </c>
      <c r="B82" s="242">
        <v>44030</v>
      </c>
      <c r="C82" s="243" t="s">
        <v>21</v>
      </c>
      <c r="D82" s="123">
        <v>3411</v>
      </c>
      <c r="E82" s="199">
        <v>7.4999999999999997E-3</v>
      </c>
      <c r="F82" s="123">
        <v>26</v>
      </c>
    </row>
    <row r="83" spans="1:6">
      <c r="A83" s="241">
        <v>49</v>
      </c>
      <c r="B83" s="242">
        <v>44030</v>
      </c>
      <c r="C83" s="243" t="s">
        <v>19</v>
      </c>
      <c r="D83" s="123">
        <v>2250</v>
      </c>
      <c r="E83" s="199">
        <v>7.4999999999999997E-3</v>
      </c>
      <c r="F83" s="123">
        <v>17</v>
      </c>
    </row>
    <row r="84" spans="1:6">
      <c r="A84" s="241">
        <v>50</v>
      </c>
      <c r="B84" s="242">
        <v>44030</v>
      </c>
      <c r="C84" s="243" t="s">
        <v>19</v>
      </c>
      <c r="D84" s="123">
        <v>5600</v>
      </c>
      <c r="E84" s="199">
        <v>7.4999999999999997E-3</v>
      </c>
      <c r="F84" s="123">
        <v>42</v>
      </c>
    </row>
    <row r="85" spans="1:6">
      <c r="A85" s="241">
        <v>51</v>
      </c>
      <c r="B85" s="242">
        <v>44030</v>
      </c>
      <c r="C85" s="243" t="s">
        <v>149</v>
      </c>
      <c r="D85" s="123">
        <v>3700</v>
      </c>
      <c r="E85" s="199">
        <v>7.4999999999999997E-3</v>
      </c>
      <c r="F85" s="123">
        <v>28</v>
      </c>
    </row>
    <row r="86" spans="1:6">
      <c r="A86" s="241">
        <v>52</v>
      </c>
      <c r="B86" s="242">
        <v>44030</v>
      </c>
      <c r="C86" s="243" t="s">
        <v>24</v>
      </c>
      <c r="D86" s="123">
        <v>30000</v>
      </c>
      <c r="E86" s="199">
        <v>7.4999999999999997E-3</v>
      </c>
      <c r="F86" s="123">
        <v>225</v>
      </c>
    </row>
    <row r="87" spans="1:6">
      <c r="A87" s="241">
        <v>53</v>
      </c>
      <c r="B87" s="242">
        <v>44036</v>
      </c>
      <c r="C87" s="243" t="s">
        <v>25</v>
      </c>
      <c r="D87" s="123">
        <f>F87/E87</f>
        <v>6400</v>
      </c>
      <c r="E87" s="199">
        <v>7.4999999999999997E-3</v>
      </c>
      <c r="F87" s="123">
        <v>48</v>
      </c>
    </row>
    <row r="88" spans="1:6">
      <c r="A88" s="241">
        <v>54</v>
      </c>
      <c r="B88" s="242">
        <v>44036</v>
      </c>
      <c r="C88" s="243" t="s">
        <v>25</v>
      </c>
      <c r="D88" s="123">
        <f>F88/E88</f>
        <v>5466.666666666667</v>
      </c>
      <c r="E88" s="199">
        <v>7.4999999999999997E-3</v>
      </c>
      <c r="F88" s="123">
        <v>41</v>
      </c>
    </row>
    <row r="89" spans="1:6">
      <c r="A89" s="241">
        <v>55</v>
      </c>
      <c r="B89" s="242">
        <v>44037</v>
      </c>
      <c r="C89" s="243" t="s">
        <v>23</v>
      </c>
      <c r="D89" s="123">
        <v>25000</v>
      </c>
      <c r="E89" s="199">
        <v>7.4999999999999997E-3</v>
      </c>
      <c r="F89" s="123">
        <v>187</v>
      </c>
    </row>
    <row r="90" spans="1:6">
      <c r="A90" s="241">
        <v>56</v>
      </c>
      <c r="B90" s="242">
        <v>44037</v>
      </c>
      <c r="C90" s="243" t="s">
        <v>13</v>
      </c>
      <c r="D90" s="123">
        <v>20000</v>
      </c>
      <c r="E90" s="199">
        <v>7.4999999999999997E-3</v>
      </c>
      <c r="F90" s="123">
        <v>150</v>
      </c>
    </row>
    <row r="91" spans="1:6">
      <c r="A91" s="241">
        <v>57</v>
      </c>
      <c r="B91" s="242">
        <v>44037</v>
      </c>
      <c r="C91" s="243" t="s">
        <v>64</v>
      </c>
      <c r="D91" s="123">
        <v>25000</v>
      </c>
      <c r="E91" s="199">
        <v>7.4999999999999997E-3</v>
      </c>
      <c r="F91" s="123">
        <v>188</v>
      </c>
    </row>
    <row r="92" spans="1:6">
      <c r="A92" s="241">
        <v>58</v>
      </c>
      <c r="B92" s="242">
        <v>44037</v>
      </c>
      <c r="C92" s="243" t="s">
        <v>18</v>
      </c>
      <c r="D92" s="123">
        <v>3437</v>
      </c>
      <c r="E92" s="199">
        <v>7.4999999999999997E-3</v>
      </c>
      <c r="F92" s="123">
        <v>26</v>
      </c>
    </row>
    <row r="93" spans="1:6">
      <c r="A93" s="241">
        <v>59</v>
      </c>
      <c r="B93" s="242">
        <v>44037</v>
      </c>
      <c r="C93" s="243" t="s">
        <v>24</v>
      </c>
      <c r="D93" s="123">
        <v>8500</v>
      </c>
      <c r="E93" s="199">
        <v>7.4999999999999997E-3</v>
      </c>
      <c r="F93" s="123">
        <v>64</v>
      </c>
    </row>
    <row r="94" spans="1:6">
      <c r="A94" s="241">
        <v>60</v>
      </c>
      <c r="B94" s="242">
        <v>44037</v>
      </c>
      <c r="C94" s="243" t="s">
        <v>19</v>
      </c>
      <c r="D94" s="123">
        <v>5419</v>
      </c>
      <c r="E94" s="199">
        <v>7.4999999999999997E-3</v>
      </c>
      <c r="F94" s="123">
        <v>41</v>
      </c>
    </row>
    <row r="95" spans="1:6">
      <c r="A95" s="241">
        <v>61</v>
      </c>
      <c r="B95" s="242">
        <v>44037</v>
      </c>
      <c r="C95" s="243" t="s">
        <v>19</v>
      </c>
      <c r="D95" s="123">
        <v>2812</v>
      </c>
      <c r="E95" s="199">
        <v>7.4999999999999997E-3</v>
      </c>
      <c r="F95" s="123">
        <v>21</v>
      </c>
    </row>
    <row r="96" spans="1:6">
      <c r="A96" s="241">
        <v>62</v>
      </c>
      <c r="B96" s="242">
        <v>44037</v>
      </c>
      <c r="C96" s="243" t="s">
        <v>22</v>
      </c>
      <c r="D96" s="123">
        <v>15000</v>
      </c>
      <c r="E96" s="199">
        <v>7.4999999999999997E-3</v>
      </c>
      <c r="F96" s="123">
        <v>113</v>
      </c>
    </row>
    <row r="97" spans="1:7">
      <c r="A97" s="241">
        <v>63</v>
      </c>
      <c r="B97" s="242">
        <v>44037</v>
      </c>
      <c r="C97" s="243" t="s">
        <v>14</v>
      </c>
      <c r="D97" s="123">
        <v>2000</v>
      </c>
      <c r="E97" s="199">
        <v>7.4999999999999997E-3</v>
      </c>
      <c r="F97" s="123">
        <v>15</v>
      </c>
    </row>
    <row r="98" spans="1:7">
      <c r="A98" s="241">
        <v>64</v>
      </c>
      <c r="B98" s="242">
        <v>44037</v>
      </c>
      <c r="C98" s="243" t="s">
        <v>66</v>
      </c>
      <c r="D98" s="123">
        <v>2000</v>
      </c>
      <c r="E98" s="199">
        <v>7.4999999999999997E-3</v>
      </c>
      <c r="F98" s="123">
        <v>15</v>
      </c>
    </row>
    <row r="99" spans="1:7">
      <c r="A99" s="241">
        <v>65</v>
      </c>
      <c r="B99" s="242">
        <v>44037</v>
      </c>
      <c r="C99" s="243" t="s">
        <v>149</v>
      </c>
      <c r="D99" s="123">
        <v>2000</v>
      </c>
      <c r="E99" s="199">
        <v>7.4999999999999997E-3</v>
      </c>
      <c r="F99" s="123">
        <v>15</v>
      </c>
    </row>
    <row r="100" spans="1:7">
      <c r="A100" s="241">
        <v>66</v>
      </c>
      <c r="B100" s="242">
        <v>44039</v>
      </c>
      <c r="C100" s="243" t="s">
        <v>150</v>
      </c>
      <c r="D100" s="123">
        <v>260</v>
      </c>
      <c r="E100" s="199">
        <v>7.4999999999999997E-3</v>
      </c>
      <c r="F100" s="123">
        <v>2</v>
      </c>
    </row>
    <row r="101" spans="1:7">
      <c r="A101" s="241">
        <v>67</v>
      </c>
      <c r="B101" s="242">
        <v>44039</v>
      </c>
      <c r="C101" s="243" t="s">
        <v>12</v>
      </c>
      <c r="D101" s="123">
        <v>260</v>
      </c>
      <c r="E101" s="199">
        <v>7.4999999999999997E-3</v>
      </c>
      <c r="F101" s="123">
        <v>2</v>
      </c>
    </row>
    <row r="102" spans="1:7">
      <c r="A102" s="241">
        <v>68</v>
      </c>
      <c r="B102" s="242">
        <v>44039</v>
      </c>
      <c r="C102" s="243" t="s">
        <v>25</v>
      </c>
      <c r="D102" s="123">
        <v>260</v>
      </c>
      <c r="E102" s="199">
        <v>7.4999999999999997E-3</v>
      </c>
      <c r="F102" s="123">
        <v>2</v>
      </c>
    </row>
    <row r="103" spans="1:7">
      <c r="D103" s="129">
        <f>SUM(D35:D102)</f>
        <v>740156.99999999988</v>
      </c>
      <c r="E103" s="245"/>
      <c r="F103" s="129">
        <f>SUM(F35:F102)</f>
        <v>5555.2725</v>
      </c>
    </row>
    <row r="105" spans="1:7">
      <c r="A105" s="246" t="s">
        <v>70</v>
      </c>
      <c r="B105" s="240"/>
      <c r="C105" s="240"/>
      <c r="D105" s="86"/>
      <c r="E105" s="123"/>
      <c r="F105" s="86"/>
      <c r="G105" s="123"/>
    </row>
    <row r="106" spans="1:7">
      <c r="A106" s="122" t="s">
        <v>4</v>
      </c>
      <c r="B106" s="231" t="s">
        <v>5</v>
      </c>
      <c r="C106" s="231" t="s">
        <v>6</v>
      </c>
      <c r="D106" s="86" t="s">
        <v>9</v>
      </c>
      <c r="E106" s="123" t="s">
        <v>8</v>
      </c>
      <c r="F106" s="86" t="s">
        <v>10</v>
      </c>
      <c r="G106" s="86"/>
    </row>
    <row r="107" spans="1:7">
      <c r="A107" s="122">
        <v>1</v>
      </c>
      <c r="B107" s="122" t="s">
        <v>117</v>
      </c>
      <c r="C107" s="122" t="s">
        <v>152</v>
      </c>
      <c r="D107" s="123">
        <v>50000</v>
      </c>
      <c r="E107" s="247">
        <v>7.4999999999999997E-2</v>
      </c>
      <c r="F107" s="123">
        <v>3750</v>
      </c>
    </row>
    <row r="108" spans="1:7">
      <c r="A108" s="122">
        <v>2</v>
      </c>
      <c r="B108" s="122" t="s">
        <v>153</v>
      </c>
      <c r="C108" s="122" t="s">
        <v>154</v>
      </c>
      <c r="D108" s="123">
        <v>67903</v>
      </c>
      <c r="E108" s="247">
        <v>7.4999999999999997E-2</v>
      </c>
      <c r="F108" s="123">
        <v>5093</v>
      </c>
    </row>
    <row r="109" spans="1:7">
      <c r="A109" s="122">
        <v>3</v>
      </c>
      <c r="B109" s="122" t="s">
        <v>153</v>
      </c>
      <c r="C109" s="122" t="s">
        <v>154</v>
      </c>
      <c r="D109" s="123">
        <v>9610</v>
      </c>
      <c r="E109" s="247">
        <v>7.4999999999999997E-2</v>
      </c>
      <c r="F109" s="123">
        <v>721</v>
      </c>
    </row>
    <row r="110" spans="1:7">
      <c r="A110" s="122">
        <v>4</v>
      </c>
      <c r="B110" s="122" t="s">
        <v>153</v>
      </c>
      <c r="C110" s="122" t="s">
        <v>155</v>
      </c>
      <c r="D110" s="123">
        <v>55457</v>
      </c>
      <c r="E110" s="247">
        <v>7.4999999999999997E-2</v>
      </c>
      <c r="F110" s="123">
        <v>4159</v>
      </c>
    </row>
    <row r="111" spans="1:7">
      <c r="A111" s="122">
        <v>5</v>
      </c>
      <c r="B111" s="122" t="s">
        <v>153</v>
      </c>
      <c r="C111" s="122" t="s">
        <v>154</v>
      </c>
      <c r="D111" s="123">
        <v>13410</v>
      </c>
      <c r="E111" s="247">
        <v>7.4999999999999997E-2</v>
      </c>
      <c r="F111" s="123">
        <v>1006</v>
      </c>
    </row>
    <row r="112" spans="1:7">
      <c r="A112" s="122">
        <v>6</v>
      </c>
      <c r="B112" s="122" t="s">
        <v>153</v>
      </c>
      <c r="C112" s="122" t="s">
        <v>152</v>
      </c>
      <c r="D112" s="123">
        <v>135807</v>
      </c>
      <c r="E112" s="247">
        <v>7.4999999999999997E-2</v>
      </c>
      <c r="F112" s="123">
        <f>D112*E112</f>
        <v>10185.525</v>
      </c>
    </row>
    <row r="113" spans="3:6">
      <c r="D113" s="129">
        <f>SUM(D107:D112)</f>
        <v>332187</v>
      </c>
      <c r="E113" s="245"/>
      <c r="F113" s="129">
        <f>SUM(F107:F112)</f>
        <v>24914.525000000001</v>
      </c>
    </row>
    <row r="116" spans="3:6">
      <c r="C116" s="93" t="s">
        <v>156</v>
      </c>
      <c r="D116" s="89"/>
      <c r="E116" s="93"/>
      <c r="F116" s="89">
        <f>+F113+F103+F30+F26</f>
        <v>89211.797500000001</v>
      </c>
    </row>
  </sheetData>
  <printOptions gridLines="1"/>
  <pageMargins left="0.44" right="0.2" top="0.71" bottom="0.65" header="0.511811023622047" footer="0.511811023622047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7"/>
  <sheetViews>
    <sheetView topLeftCell="A124" workbookViewId="0">
      <selection activeCell="A29" sqref="A29"/>
    </sheetView>
  </sheetViews>
  <sheetFormatPr defaultColWidth="9.140625" defaultRowHeight="13.5"/>
  <cols>
    <col min="1" max="1" width="5.85546875" style="194" customWidth="1"/>
    <col min="2" max="2" width="12.28515625" style="194" customWidth="1"/>
    <col min="3" max="3" width="34.28515625" style="194" customWidth="1"/>
    <col min="4" max="4" width="21.5703125" style="194" hidden="1" customWidth="1"/>
    <col min="5" max="5" width="10.7109375" style="205" customWidth="1"/>
    <col min="6" max="6" width="7.28515625" style="194" customWidth="1"/>
    <col min="7" max="7" width="11.85546875" style="205" customWidth="1"/>
    <col min="8" max="8" width="9.28515625" style="205" customWidth="1"/>
    <col min="9" max="9" width="8.7109375" style="205" customWidth="1"/>
    <col min="10" max="16384" width="9.140625" style="194"/>
  </cols>
  <sheetData>
    <row r="1" spans="1:9">
      <c r="A1" s="203" t="s">
        <v>46</v>
      </c>
      <c r="C1" s="203"/>
    </row>
    <row r="2" spans="1:9">
      <c r="A2" s="203" t="s">
        <v>47</v>
      </c>
      <c r="C2" s="203"/>
    </row>
    <row r="3" spans="1:9">
      <c r="A3" s="203" t="s">
        <v>157</v>
      </c>
      <c r="C3" s="203"/>
    </row>
    <row r="4" spans="1:9">
      <c r="B4" s="203" t="s">
        <v>2</v>
      </c>
      <c r="C4" s="203"/>
    </row>
    <row r="5" spans="1:9">
      <c r="A5" s="194" t="s">
        <v>158</v>
      </c>
      <c r="B5" s="203"/>
      <c r="C5" s="203"/>
    </row>
    <row r="6" spans="1:9" s="119" customFormat="1">
      <c r="A6" s="119" t="s">
        <v>4</v>
      </c>
      <c r="B6" s="196" t="s">
        <v>5</v>
      </c>
      <c r="C6" s="196" t="s">
        <v>6</v>
      </c>
      <c r="D6" s="196" t="s">
        <v>7</v>
      </c>
      <c r="E6" s="197" t="s">
        <v>9</v>
      </c>
      <c r="F6" s="196" t="s">
        <v>8</v>
      </c>
      <c r="G6" s="197" t="s">
        <v>10</v>
      </c>
      <c r="H6" s="197"/>
      <c r="I6" s="197"/>
    </row>
    <row r="7" spans="1:9">
      <c r="A7" s="194">
        <v>1</v>
      </c>
      <c r="B7" s="202">
        <v>44046</v>
      </c>
      <c r="C7" s="203" t="s">
        <v>55</v>
      </c>
      <c r="D7" s="204" t="s">
        <v>83</v>
      </c>
      <c r="E7" s="205">
        <v>1420000</v>
      </c>
      <c r="F7" s="206">
        <v>1.4999999999999999E-2</v>
      </c>
      <c r="G7" s="205">
        <v>21300</v>
      </c>
    </row>
    <row r="8" spans="1:9">
      <c r="A8" s="194">
        <v>2</v>
      </c>
      <c r="B8" s="202">
        <v>44049</v>
      </c>
      <c r="C8" s="203" t="s">
        <v>54</v>
      </c>
      <c r="D8" s="203"/>
      <c r="E8" s="205">
        <v>11093</v>
      </c>
      <c r="F8" s="206">
        <v>1.4999999999999999E-2</v>
      </c>
      <c r="G8" s="205">
        <v>166</v>
      </c>
    </row>
    <row r="9" spans="1:9">
      <c r="A9" s="194">
        <v>3</v>
      </c>
      <c r="B9" s="202">
        <v>44049</v>
      </c>
      <c r="C9" s="203" t="s">
        <v>53</v>
      </c>
      <c r="D9" s="203"/>
      <c r="E9" s="205">
        <v>11871</v>
      </c>
      <c r="F9" s="206">
        <v>1.4999999999999999E-2</v>
      </c>
      <c r="G9" s="205">
        <v>178</v>
      </c>
    </row>
    <row r="10" spans="1:9">
      <c r="A10" s="194">
        <v>4</v>
      </c>
      <c r="B10" s="202">
        <v>44050</v>
      </c>
      <c r="C10" s="215" t="s">
        <v>52</v>
      </c>
      <c r="D10" s="216" t="s">
        <v>110</v>
      </c>
      <c r="E10" s="205">
        <v>10750</v>
      </c>
      <c r="F10" s="206">
        <v>1.4999999999999999E-2</v>
      </c>
      <c r="G10" s="205">
        <v>161</v>
      </c>
    </row>
    <row r="11" spans="1:9">
      <c r="A11" s="194">
        <v>5</v>
      </c>
      <c r="B11" s="202">
        <v>44050</v>
      </c>
      <c r="C11" s="215" t="s">
        <v>52</v>
      </c>
      <c r="D11" s="216" t="s">
        <v>110</v>
      </c>
      <c r="E11" s="205">
        <v>52450</v>
      </c>
      <c r="F11" s="206">
        <v>1.4999999999999999E-2</v>
      </c>
      <c r="G11" s="205">
        <v>787</v>
      </c>
    </row>
    <row r="12" spans="1:9">
      <c r="A12" s="194">
        <v>6</v>
      </c>
      <c r="B12" s="202">
        <v>44053</v>
      </c>
      <c r="C12" s="203" t="s">
        <v>159</v>
      </c>
      <c r="D12" s="203"/>
      <c r="E12" s="205">
        <v>66800</v>
      </c>
      <c r="F12" s="206">
        <v>1.4999999999999999E-2</v>
      </c>
      <c r="G12" s="205">
        <v>1002</v>
      </c>
    </row>
    <row r="13" spans="1:9">
      <c r="A13" s="194">
        <v>7</v>
      </c>
      <c r="B13" s="202">
        <v>44053</v>
      </c>
      <c r="C13" s="203" t="s">
        <v>56</v>
      </c>
      <c r="D13" s="204" t="s">
        <v>83</v>
      </c>
      <c r="E13" s="205">
        <v>2305</v>
      </c>
      <c r="F13" s="206">
        <v>1.4999999999999999E-2</v>
      </c>
      <c r="G13" s="205">
        <v>35</v>
      </c>
    </row>
    <row r="14" spans="1:9">
      <c r="A14" s="194">
        <v>8</v>
      </c>
      <c r="B14" s="202">
        <v>44053</v>
      </c>
      <c r="C14" s="203" t="s">
        <v>56</v>
      </c>
      <c r="D14" s="204" t="s">
        <v>83</v>
      </c>
      <c r="E14" s="205">
        <v>2305</v>
      </c>
      <c r="F14" s="206">
        <v>1.4999999999999999E-2</v>
      </c>
      <c r="G14" s="205">
        <v>35</v>
      </c>
    </row>
    <row r="15" spans="1:9">
      <c r="A15" s="194">
        <v>9</v>
      </c>
      <c r="B15" s="202">
        <v>44053</v>
      </c>
      <c r="C15" s="203" t="s">
        <v>55</v>
      </c>
      <c r="D15" s="204" t="s">
        <v>83</v>
      </c>
      <c r="E15" s="205">
        <v>235000</v>
      </c>
      <c r="F15" s="206">
        <v>1.4999999999999999E-2</v>
      </c>
      <c r="G15" s="205">
        <v>3525</v>
      </c>
    </row>
    <row r="16" spans="1:9">
      <c r="A16" s="194">
        <v>10</v>
      </c>
      <c r="B16" s="202">
        <v>44056</v>
      </c>
      <c r="C16" s="203" t="s">
        <v>58</v>
      </c>
      <c r="D16" s="203"/>
      <c r="E16" s="205">
        <v>7454</v>
      </c>
      <c r="F16" s="206">
        <v>1.4999999999999999E-2</v>
      </c>
      <c r="G16" s="205">
        <v>111</v>
      </c>
    </row>
    <row r="17" spans="1:9">
      <c r="A17" s="194">
        <v>11</v>
      </c>
      <c r="B17" s="202">
        <v>44060</v>
      </c>
      <c r="C17" s="203" t="s">
        <v>55</v>
      </c>
      <c r="D17" s="204" t="s">
        <v>83</v>
      </c>
      <c r="E17" s="205">
        <v>698000</v>
      </c>
      <c r="F17" s="206">
        <v>1.4999999999999999E-2</v>
      </c>
      <c r="G17" s="205">
        <v>10470</v>
      </c>
    </row>
    <row r="18" spans="1:9">
      <c r="A18" s="194">
        <v>12</v>
      </c>
      <c r="B18" s="202">
        <v>44064</v>
      </c>
      <c r="C18" s="203" t="s">
        <v>56</v>
      </c>
      <c r="D18" s="204" t="s">
        <v>83</v>
      </c>
      <c r="E18" s="205">
        <v>2340</v>
      </c>
      <c r="F18" s="206">
        <v>1.4999999999999999E-2</v>
      </c>
      <c r="G18" s="205">
        <v>35</v>
      </c>
    </row>
    <row r="19" spans="1:9">
      <c r="A19" s="194">
        <v>13</v>
      </c>
      <c r="B19" s="202">
        <v>44064</v>
      </c>
      <c r="C19" s="203" t="s">
        <v>56</v>
      </c>
      <c r="D19" s="204" t="s">
        <v>83</v>
      </c>
      <c r="E19" s="205">
        <v>2340</v>
      </c>
      <c r="F19" s="206">
        <v>1.4999999999999999E-2</v>
      </c>
      <c r="G19" s="205">
        <v>35</v>
      </c>
    </row>
    <row r="20" spans="1:9">
      <c r="A20" s="194">
        <v>14</v>
      </c>
      <c r="B20" s="202">
        <v>44068</v>
      </c>
      <c r="C20" s="203" t="s">
        <v>55</v>
      </c>
      <c r="D20" s="204" t="s">
        <v>83</v>
      </c>
      <c r="E20" s="205">
        <v>850000</v>
      </c>
      <c r="F20" s="206">
        <v>1.4999999999999999E-2</v>
      </c>
      <c r="G20" s="205">
        <v>12750</v>
      </c>
    </row>
    <row r="21" spans="1:9">
      <c r="A21" s="194">
        <v>15</v>
      </c>
      <c r="B21" s="202">
        <v>44071</v>
      </c>
      <c r="C21" s="203" t="s">
        <v>160</v>
      </c>
      <c r="D21" s="203"/>
      <c r="E21" s="205">
        <v>8222</v>
      </c>
      <c r="F21" s="206">
        <v>1.4999999999999999E-2</v>
      </c>
      <c r="G21" s="205">
        <v>123</v>
      </c>
    </row>
    <row r="22" spans="1:9">
      <c r="A22" s="194">
        <v>16</v>
      </c>
      <c r="B22" s="202">
        <v>44071</v>
      </c>
      <c r="C22" s="203" t="s">
        <v>160</v>
      </c>
      <c r="D22" s="203"/>
      <c r="E22" s="205">
        <v>1544</v>
      </c>
      <c r="F22" s="206">
        <v>1.4999999999999999E-2</v>
      </c>
      <c r="G22" s="205">
        <v>23</v>
      </c>
    </row>
    <row r="23" spans="1:9">
      <c r="A23" s="194">
        <v>17</v>
      </c>
      <c r="B23" s="202">
        <v>44072</v>
      </c>
      <c r="C23" s="203" t="s">
        <v>55</v>
      </c>
      <c r="D23" s="204" t="s">
        <v>83</v>
      </c>
      <c r="E23" s="205">
        <v>1190260</v>
      </c>
      <c r="F23" s="206">
        <v>1.4999999999999999E-2</v>
      </c>
      <c r="G23" s="205">
        <v>17854</v>
      </c>
    </row>
    <row r="24" spans="1:9">
      <c r="A24" s="194">
        <v>18</v>
      </c>
      <c r="B24" s="202">
        <v>44072</v>
      </c>
      <c r="C24" s="203" t="s">
        <v>55</v>
      </c>
      <c r="D24" s="204" t="s">
        <v>83</v>
      </c>
      <c r="E24" s="205">
        <v>500000</v>
      </c>
      <c r="F24" s="206">
        <v>1.4999999999999999E-2</v>
      </c>
      <c r="G24" s="205">
        <v>7500</v>
      </c>
    </row>
    <row r="25" spans="1:9">
      <c r="A25" s="194">
        <v>19</v>
      </c>
      <c r="B25" s="202">
        <v>44072</v>
      </c>
      <c r="C25" s="203" t="s">
        <v>55</v>
      </c>
      <c r="D25" s="204" t="s">
        <v>83</v>
      </c>
      <c r="E25" s="205">
        <v>219000</v>
      </c>
      <c r="F25" s="206">
        <v>1.4999999999999999E-2</v>
      </c>
      <c r="G25" s="205">
        <v>3285</v>
      </c>
    </row>
    <row r="26" spans="1:9">
      <c r="B26" s="202"/>
      <c r="C26" s="203"/>
      <c r="D26" s="204"/>
      <c r="E26" s="217">
        <f>SUM(E7:E25)</f>
        <v>5291734</v>
      </c>
      <c r="F26" s="218"/>
      <c r="G26" s="217">
        <f>SUM(G7:G25)</f>
        <v>79375</v>
      </c>
    </row>
    <row r="27" spans="1:9">
      <c r="B27" s="202"/>
      <c r="C27" s="203"/>
      <c r="D27" s="204"/>
      <c r="F27" s="206"/>
    </row>
    <row r="28" spans="1:9">
      <c r="B28" s="202"/>
      <c r="C28" s="203"/>
      <c r="D28" s="204"/>
      <c r="F28" s="206"/>
    </row>
    <row r="29" spans="1:9">
      <c r="A29" s="119" t="s">
        <v>161</v>
      </c>
      <c r="B29" s="202"/>
      <c r="C29" s="203"/>
      <c r="D29" s="204"/>
      <c r="F29" s="206"/>
    </row>
    <row r="30" spans="1:9" s="119" customFormat="1">
      <c r="A30" s="119" t="s">
        <v>4</v>
      </c>
      <c r="B30" s="196" t="s">
        <v>5</v>
      </c>
      <c r="C30" s="196" t="s">
        <v>6</v>
      </c>
      <c r="D30" s="196" t="s">
        <v>7</v>
      </c>
      <c r="E30" s="197" t="s">
        <v>9</v>
      </c>
      <c r="F30" s="196" t="s">
        <v>8</v>
      </c>
      <c r="G30" s="197" t="s">
        <v>10</v>
      </c>
      <c r="H30" s="197"/>
      <c r="I30" s="197"/>
    </row>
    <row r="31" spans="1:9">
      <c r="A31" s="194">
        <v>1</v>
      </c>
      <c r="B31" s="202">
        <v>44060</v>
      </c>
      <c r="C31" s="203" t="s">
        <v>162</v>
      </c>
      <c r="D31" s="203"/>
      <c r="E31" s="205">
        <v>1010</v>
      </c>
      <c r="F31" s="206">
        <v>1.4999999999999999E-2</v>
      </c>
      <c r="G31" s="205">
        <v>15</v>
      </c>
    </row>
    <row r="32" spans="1:9">
      <c r="A32" s="194">
        <v>2</v>
      </c>
      <c r="B32" s="202">
        <v>44046</v>
      </c>
      <c r="C32" s="203" t="s">
        <v>162</v>
      </c>
      <c r="D32" s="203"/>
      <c r="E32" s="205">
        <v>32876</v>
      </c>
      <c r="F32" s="206">
        <v>1.4999999999999999E-2</v>
      </c>
      <c r="G32" s="205">
        <v>493</v>
      </c>
    </row>
    <row r="33" spans="1:9">
      <c r="B33" s="202"/>
      <c r="C33" s="203"/>
      <c r="D33" s="204"/>
      <c r="E33" s="217">
        <f>SUM(E31:E32)</f>
        <v>33886</v>
      </c>
      <c r="F33" s="218"/>
      <c r="G33" s="217">
        <f>SUM(G31:G32)</f>
        <v>508</v>
      </c>
    </row>
    <row r="34" spans="1:9">
      <c r="B34" s="202"/>
      <c r="C34" s="203"/>
      <c r="D34" s="204"/>
      <c r="F34" s="206"/>
    </row>
    <row r="35" spans="1:9">
      <c r="A35" s="119" t="s">
        <v>129</v>
      </c>
      <c r="B35" s="202"/>
      <c r="C35" s="203"/>
      <c r="D35" s="204"/>
      <c r="F35" s="206"/>
    </row>
    <row r="36" spans="1:9" s="119" customFormat="1">
      <c r="A36" s="119" t="s">
        <v>4</v>
      </c>
      <c r="B36" s="196" t="s">
        <v>5</v>
      </c>
      <c r="C36" s="196" t="s">
        <v>6</v>
      </c>
      <c r="D36" s="196" t="s">
        <v>7</v>
      </c>
      <c r="E36" s="197" t="s">
        <v>9</v>
      </c>
      <c r="F36" s="196" t="s">
        <v>8</v>
      </c>
      <c r="G36" s="197" t="s">
        <v>10</v>
      </c>
      <c r="H36" s="197"/>
      <c r="I36" s="197"/>
    </row>
    <row r="37" spans="1:9">
      <c r="A37" s="194">
        <v>1</v>
      </c>
      <c r="B37" s="202">
        <v>44053</v>
      </c>
      <c r="C37" s="203" t="s">
        <v>163</v>
      </c>
      <c r="D37" s="203"/>
      <c r="E37" s="205">
        <v>1550</v>
      </c>
      <c r="F37" s="219">
        <v>3.7499999999999999E-2</v>
      </c>
      <c r="G37" s="205">
        <v>58</v>
      </c>
    </row>
    <row r="38" spans="1:9">
      <c r="A38" s="194">
        <v>2</v>
      </c>
      <c r="B38" s="202">
        <v>44053</v>
      </c>
      <c r="C38" s="203" t="s">
        <v>164</v>
      </c>
      <c r="D38" s="203"/>
      <c r="E38" s="205">
        <v>1180</v>
      </c>
      <c r="F38" s="219">
        <v>3.7499999999999999E-2</v>
      </c>
      <c r="G38" s="205">
        <v>44</v>
      </c>
    </row>
    <row r="39" spans="1:9">
      <c r="A39" s="194">
        <v>3</v>
      </c>
      <c r="B39" s="202">
        <v>44053</v>
      </c>
      <c r="C39" s="203" t="s">
        <v>165</v>
      </c>
      <c r="D39" s="203"/>
      <c r="E39" s="205">
        <v>700</v>
      </c>
      <c r="F39" s="219">
        <v>3.7499999999999999E-2</v>
      </c>
      <c r="G39" s="205">
        <v>26</v>
      </c>
    </row>
    <row r="40" spans="1:9">
      <c r="A40" s="194">
        <v>4</v>
      </c>
      <c r="B40" s="202">
        <v>44053</v>
      </c>
      <c r="C40" s="203" t="s">
        <v>166</v>
      </c>
      <c r="D40" s="203"/>
      <c r="E40" s="205">
        <v>700</v>
      </c>
      <c r="F40" s="219">
        <v>3.7499999999999999E-2</v>
      </c>
      <c r="G40" s="205">
        <v>26</v>
      </c>
    </row>
    <row r="41" spans="1:9">
      <c r="A41" s="194">
        <v>5</v>
      </c>
      <c r="B41" s="202">
        <v>44053</v>
      </c>
      <c r="C41" s="203" t="s">
        <v>167</v>
      </c>
      <c r="D41" s="203"/>
      <c r="E41" s="205">
        <v>550</v>
      </c>
      <c r="F41" s="219">
        <v>3.7499999999999999E-2</v>
      </c>
      <c r="G41" s="205">
        <v>21</v>
      </c>
    </row>
    <row r="42" spans="1:9">
      <c r="A42" s="194">
        <v>6</v>
      </c>
      <c r="B42" s="202">
        <v>44060</v>
      </c>
      <c r="C42" s="203" t="s">
        <v>163</v>
      </c>
      <c r="D42" s="203"/>
      <c r="E42" s="205">
        <v>5280</v>
      </c>
      <c r="F42" s="219">
        <v>3.7499999999999999E-2</v>
      </c>
      <c r="G42" s="205">
        <v>198</v>
      </c>
    </row>
    <row r="43" spans="1:9">
      <c r="A43" s="194">
        <v>7</v>
      </c>
      <c r="B43" s="202">
        <v>44060</v>
      </c>
      <c r="C43" s="203" t="s">
        <v>164</v>
      </c>
      <c r="D43" s="203"/>
      <c r="E43" s="205">
        <v>4000</v>
      </c>
      <c r="F43" s="219">
        <v>3.7499999999999999E-2</v>
      </c>
      <c r="G43" s="205">
        <v>150</v>
      </c>
    </row>
    <row r="44" spans="1:9">
      <c r="A44" s="194">
        <v>8</v>
      </c>
      <c r="B44" s="202">
        <v>44060</v>
      </c>
      <c r="C44" s="203" t="s">
        <v>165</v>
      </c>
      <c r="D44" s="203"/>
      <c r="E44" s="205">
        <v>2400</v>
      </c>
      <c r="F44" s="219">
        <v>3.7499999999999999E-2</v>
      </c>
      <c r="G44" s="205">
        <v>90</v>
      </c>
    </row>
    <row r="45" spans="1:9">
      <c r="A45" s="194">
        <v>9</v>
      </c>
      <c r="B45" s="202">
        <v>44060</v>
      </c>
      <c r="C45" s="203" t="s">
        <v>166</v>
      </c>
      <c r="D45" s="203"/>
      <c r="E45" s="205">
        <v>2400</v>
      </c>
      <c r="F45" s="219">
        <v>3.7499999999999999E-2</v>
      </c>
      <c r="G45" s="205">
        <v>90</v>
      </c>
    </row>
    <row r="46" spans="1:9">
      <c r="A46" s="194">
        <v>10</v>
      </c>
      <c r="B46" s="202">
        <v>44060</v>
      </c>
      <c r="C46" s="203" t="s">
        <v>167</v>
      </c>
      <c r="D46" s="203"/>
      <c r="E46" s="205">
        <v>1920</v>
      </c>
      <c r="F46" s="219">
        <v>3.7499999999999999E-2</v>
      </c>
      <c r="G46" s="205">
        <v>72</v>
      </c>
    </row>
    <row r="47" spans="1:9">
      <c r="A47" s="194">
        <v>11</v>
      </c>
      <c r="B47" s="202">
        <v>44072</v>
      </c>
      <c r="C47" s="203" t="s">
        <v>168</v>
      </c>
      <c r="D47" s="203"/>
      <c r="E47" s="205">
        <v>20000</v>
      </c>
      <c r="F47" s="219">
        <v>3.7499999999999999E-2</v>
      </c>
      <c r="G47" s="205">
        <v>750</v>
      </c>
    </row>
    <row r="48" spans="1:9">
      <c r="A48" s="194">
        <v>12</v>
      </c>
      <c r="B48" s="202">
        <v>44072</v>
      </c>
      <c r="C48" s="203" t="s">
        <v>169</v>
      </c>
      <c r="D48" s="203"/>
      <c r="E48" s="205">
        <v>4000</v>
      </c>
      <c r="F48" s="219">
        <v>3.7499999999999999E-2</v>
      </c>
      <c r="G48" s="205">
        <v>150</v>
      </c>
    </row>
    <row r="49" spans="1:9">
      <c r="B49" s="202"/>
      <c r="C49" s="203"/>
      <c r="D49" s="203"/>
      <c r="E49" s="217">
        <f>SUM(E37:E48)</f>
        <v>44680</v>
      </c>
      <c r="F49" s="220"/>
      <c r="G49" s="217">
        <f>SUM(G37:G48)</f>
        <v>1675</v>
      </c>
    </row>
    <row r="50" spans="1:9">
      <c r="B50" s="202"/>
      <c r="C50" s="203"/>
      <c r="D50" s="203"/>
      <c r="F50" s="219"/>
    </row>
    <row r="51" spans="1:9">
      <c r="B51" s="202"/>
      <c r="C51" s="203"/>
      <c r="D51" s="203"/>
      <c r="F51" s="219"/>
    </row>
    <row r="52" spans="1:9">
      <c r="A52" s="119" t="s">
        <v>158</v>
      </c>
      <c r="B52" s="202"/>
      <c r="C52" s="203"/>
      <c r="D52" s="203"/>
      <c r="F52" s="219"/>
    </row>
    <row r="53" spans="1:9" s="119" customFormat="1">
      <c r="A53" s="119" t="s">
        <v>4</v>
      </c>
      <c r="B53" s="196" t="s">
        <v>5</v>
      </c>
      <c r="C53" s="196" t="s">
        <v>6</v>
      </c>
      <c r="D53" s="196" t="s">
        <v>7</v>
      </c>
      <c r="E53" s="197" t="s">
        <v>9</v>
      </c>
      <c r="F53" s="196" t="s">
        <v>8</v>
      </c>
      <c r="G53" s="197" t="s">
        <v>10</v>
      </c>
      <c r="H53" s="197"/>
      <c r="I53" s="197"/>
    </row>
    <row r="54" spans="1:9">
      <c r="A54" s="194">
        <v>1</v>
      </c>
      <c r="B54" s="202">
        <v>44046</v>
      </c>
      <c r="C54" s="203" t="s">
        <v>21</v>
      </c>
      <c r="D54" s="203"/>
      <c r="E54" s="205">
        <v>3100</v>
      </c>
      <c r="F54" s="219">
        <v>7.4999999999999997E-3</v>
      </c>
      <c r="G54" s="205">
        <v>23</v>
      </c>
    </row>
    <row r="55" spans="1:9">
      <c r="A55" s="194">
        <v>2</v>
      </c>
      <c r="B55" s="202">
        <v>44046</v>
      </c>
      <c r="C55" s="203" t="s">
        <v>170</v>
      </c>
      <c r="D55" s="203"/>
      <c r="E55" s="205">
        <v>40000</v>
      </c>
      <c r="F55" s="219">
        <v>7.4999999999999997E-3</v>
      </c>
      <c r="G55" s="205">
        <v>300</v>
      </c>
    </row>
    <row r="56" spans="1:9">
      <c r="A56" s="194">
        <v>3</v>
      </c>
      <c r="B56" s="202">
        <v>44046</v>
      </c>
      <c r="C56" s="203" t="s">
        <v>171</v>
      </c>
      <c r="D56" s="203"/>
      <c r="E56" s="205">
        <v>30000</v>
      </c>
      <c r="F56" s="219">
        <v>7.4999999999999997E-3</v>
      </c>
      <c r="G56" s="205">
        <v>225</v>
      </c>
    </row>
    <row r="57" spans="1:9">
      <c r="A57" s="194">
        <v>4</v>
      </c>
      <c r="B57" s="202">
        <v>44046</v>
      </c>
      <c r="C57" s="203" t="s">
        <v>172</v>
      </c>
      <c r="D57" s="203"/>
      <c r="E57" s="205">
        <v>17000</v>
      </c>
      <c r="F57" s="219">
        <v>7.4999999999999997E-3</v>
      </c>
      <c r="G57" s="205">
        <v>127</v>
      </c>
    </row>
    <row r="58" spans="1:9">
      <c r="A58" s="194">
        <v>5</v>
      </c>
      <c r="B58" s="202">
        <v>44046</v>
      </c>
      <c r="C58" s="221" t="s">
        <v>95</v>
      </c>
      <c r="D58" s="222" t="s">
        <v>96</v>
      </c>
      <c r="E58" s="205">
        <v>20000</v>
      </c>
      <c r="F58" s="219">
        <v>7.4999999999999997E-3</v>
      </c>
      <c r="G58" s="205">
        <v>150</v>
      </c>
    </row>
    <row r="59" spans="1:9">
      <c r="A59" s="194">
        <v>6</v>
      </c>
      <c r="B59" s="202">
        <v>44046</v>
      </c>
      <c r="C59" s="203" t="s">
        <v>173</v>
      </c>
      <c r="D59" s="223" t="s">
        <v>75</v>
      </c>
      <c r="E59" s="205">
        <v>30000</v>
      </c>
      <c r="F59" s="219">
        <v>7.4999999999999997E-3</v>
      </c>
      <c r="G59" s="205">
        <v>225</v>
      </c>
    </row>
    <row r="60" spans="1:9">
      <c r="A60" s="194">
        <v>7</v>
      </c>
      <c r="B60" s="202">
        <v>44046</v>
      </c>
      <c r="C60" s="203" t="s">
        <v>79</v>
      </c>
      <c r="D60" s="204" t="s">
        <v>80</v>
      </c>
      <c r="E60" s="205">
        <v>15000</v>
      </c>
      <c r="F60" s="219">
        <v>7.4999999999999997E-3</v>
      </c>
      <c r="G60" s="205">
        <v>113</v>
      </c>
    </row>
    <row r="61" spans="1:9">
      <c r="A61" s="194">
        <v>8</v>
      </c>
      <c r="B61" s="202">
        <v>44046</v>
      </c>
      <c r="C61" s="203" t="s">
        <v>81</v>
      </c>
      <c r="D61" s="223" t="s">
        <v>82</v>
      </c>
      <c r="E61" s="205">
        <v>25000</v>
      </c>
      <c r="F61" s="219">
        <v>7.4999999999999997E-3</v>
      </c>
      <c r="G61" s="205">
        <v>188</v>
      </c>
    </row>
    <row r="62" spans="1:9">
      <c r="A62" s="194">
        <v>9</v>
      </c>
      <c r="B62" s="202">
        <v>44046</v>
      </c>
      <c r="C62" s="203" t="s">
        <v>79</v>
      </c>
      <c r="D62" s="204" t="s">
        <v>80</v>
      </c>
      <c r="E62" s="205">
        <v>8300</v>
      </c>
      <c r="F62" s="219">
        <v>7.4999999999999997E-3</v>
      </c>
      <c r="G62" s="205">
        <v>62</v>
      </c>
    </row>
    <row r="63" spans="1:9">
      <c r="A63" s="194">
        <v>10</v>
      </c>
      <c r="B63" s="202">
        <v>44046</v>
      </c>
      <c r="C63" s="203" t="s">
        <v>79</v>
      </c>
      <c r="D63" s="204" t="s">
        <v>80</v>
      </c>
      <c r="E63" s="205">
        <v>3200</v>
      </c>
      <c r="F63" s="219">
        <v>7.4999999999999997E-3</v>
      </c>
      <c r="G63" s="205">
        <v>24</v>
      </c>
    </row>
    <row r="64" spans="1:9">
      <c r="A64" s="194">
        <v>11</v>
      </c>
      <c r="B64" s="202">
        <v>44046</v>
      </c>
      <c r="C64" s="203" t="s">
        <v>173</v>
      </c>
      <c r="D64" s="223" t="s">
        <v>75</v>
      </c>
      <c r="E64" s="205">
        <v>1280</v>
      </c>
      <c r="F64" s="219">
        <v>7.4999999999999997E-3</v>
      </c>
      <c r="G64" s="205">
        <v>9</v>
      </c>
    </row>
    <row r="65" spans="1:7">
      <c r="A65" s="194">
        <v>12</v>
      </c>
      <c r="B65" s="202">
        <v>44046</v>
      </c>
      <c r="C65" s="203" t="s">
        <v>18</v>
      </c>
      <c r="D65" s="203"/>
      <c r="E65" s="205">
        <v>3400</v>
      </c>
      <c r="F65" s="219">
        <v>7.4999999999999997E-3</v>
      </c>
      <c r="G65" s="205">
        <v>26</v>
      </c>
    </row>
    <row r="66" spans="1:7">
      <c r="A66" s="194">
        <v>13</v>
      </c>
      <c r="B66" s="202">
        <v>44046</v>
      </c>
      <c r="C66" s="203" t="s">
        <v>174</v>
      </c>
      <c r="D66" s="203"/>
      <c r="E66" s="205">
        <v>2000</v>
      </c>
      <c r="F66" s="219">
        <v>7.4999999999999997E-3</v>
      </c>
      <c r="G66" s="205">
        <v>15</v>
      </c>
    </row>
    <row r="67" spans="1:7">
      <c r="A67" s="194">
        <v>14</v>
      </c>
      <c r="B67" s="202">
        <v>44046</v>
      </c>
      <c r="C67" s="203" t="s">
        <v>81</v>
      </c>
      <c r="D67" s="223" t="s">
        <v>82</v>
      </c>
      <c r="E67" s="205">
        <v>10000</v>
      </c>
      <c r="F67" s="219">
        <v>7.4999999999999997E-3</v>
      </c>
      <c r="G67" s="205">
        <v>75</v>
      </c>
    </row>
    <row r="68" spans="1:7">
      <c r="A68" s="194">
        <v>15</v>
      </c>
      <c r="B68" s="202">
        <v>44049</v>
      </c>
      <c r="C68" s="203" t="s">
        <v>175</v>
      </c>
      <c r="D68" s="203"/>
      <c r="E68" s="205">
        <v>29294</v>
      </c>
      <c r="F68" s="219">
        <v>7.4999999999999997E-3</v>
      </c>
      <c r="G68" s="205">
        <v>220</v>
      </c>
    </row>
    <row r="69" spans="1:7">
      <c r="A69" s="194">
        <v>16</v>
      </c>
      <c r="B69" s="202">
        <v>44053</v>
      </c>
      <c r="C69" s="203" t="s">
        <v>81</v>
      </c>
      <c r="D69" s="223" t="s">
        <v>82</v>
      </c>
      <c r="E69" s="205">
        <v>260</v>
      </c>
      <c r="F69" s="219">
        <v>7.4999999999999997E-3</v>
      </c>
      <c r="G69" s="205">
        <v>2</v>
      </c>
    </row>
    <row r="70" spans="1:7">
      <c r="A70" s="194">
        <v>17</v>
      </c>
      <c r="B70" s="202">
        <v>44053</v>
      </c>
      <c r="C70" s="203" t="s">
        <v>25</v>
      </c>
      <c r="D70" s="224" t="s">
        <v>78</v>
      </c>
      <c r="E70" s="205">
        <v>260</v>
      </c>
      <c r="F70" s="219">
        <v>7.4999999999999997E-3</v>
      </c>
      <c r="G70" s="205">
        <v>2</v>
      </c>
    </row>
    <row r="71" spans="1:7">
      <c r="A71" s="194">
        <v>18</v>
      </c>
      <c r="B71" s="202">
        <v>44053</v>
      </c>
      <c r="C71" s="203" t="s">
        <v>173</v>
      </c>
      <c r="D71" s="223" t="s">
        <v>75</v>
      </c>
      <c r="E71" s="205">
        <v>260</v>
      </c>
      <c r="F71" s="219">
        <v>7.4999999999999997E-3</v>
      </c>
      <c r="G71" s="205">
        <v>2</v>
      </c>
    </row>
    <row r="72" spans="1:7">
      <c r="A72" s="194">
        <v>19</v>
      </c>
      <c r="B72" s="202">
        <v>44053</v>
      </c>
      <c r="C72" s="203" t="s">
        <v>79</v>
      </c>
      <c r="D72" s="204" t="s">
        <v>80</v>
      </c>
      <c r="E72" s="205">
        <v>780</v>
      </c>
      <c r="F72" s="219">
        <v>7.4999999999999997E-3</v>
      </c>
      <c r="G72" s="205">
        <v>6</v>
      </c>
    </row>
    <row r="73" spans="1:7">
      <c r="A73" s="194">
        <v>20</v>
      </c>
      <c r="B73" s="202">
        <v>44053</v>
      </c>
      <c r="C73" s="203" t="s">
        <v>79</v>
      </c>
      <c r="D73" s="204" t="s">
        <v>80</v>
      </c>
      <c r="E73" s="205">
        <v>780</v>
      </c>
      <c r="F73" s="219">
        <v>7.4999999999999997E-3</v>
      </c>
      <c r="G73" s="205">
        <v>6</v>
      </c>
    </row>
    <row r="74" spans="1:7">
      <c r="A74" s="194">
        <v>21</v>
      </c>
      <c r="B74" s="202">
        <v>44053</v>
      </c>
      <c r="C74" s="203" t="s">
        <v>150</v>
      </c>
      <c r="D74" s="222" t="s">
        <v>99</v>
      </c>
      <c r="E74" s="205">
        <v>260</v>
      </c>
      <c r="F74" s="219">
        <v>7.4999999999999997E-3</v>
      </c>
      <c r="G74" s="205">
        <v>2</v>
      </c>
    </row>
    <row r="75" spans="1:7">
      <c r="A75" s="194">
        <v>22</v>
      </c>
      <c r="B75" s="202">
        <v>44053</v>
      </c>
      <c r="C75" s="203" t="s">
        <v>15</v>
      </c>
      <c r="D75" s="204" t="s">
        <v>86</v>
      </c>
      <c r="E75" s="205">
        <v>27000</v>
      </c>
      <c r="F75" s="219">
        <v>7.4999999999999997E-3</v>
      </c>
      <c r="G75" s="205">
        <v>203</v>
      </c>
    </row>
    <row r="76" spans="1:7">
      <c r="A76" s="194">
        <v>23</v>
      </c>
      <c r="B76" s="202">
        <v>44053</v>
      </c>
      <c r="C76" s="203" t="s">
        <v>65</v>
      </c>
      <c r="D76" s="203"/>
      <c r="E76" s="205">
        <v>4950</v>
      </c>
      <c r="F76" s="219">
        <v>7.4999999999999997E-3</v>
      </c>
      <c r="G76" s="205">
        <v>37</v>
      </c>
    </row>
    <row r="77" spans="1:7">
      <c r="A77" s="194">
        <v>24</v>
      </c>
      <c r="B77" s="202">
        <v>44053</v>
      </c>
      <c r="C77" s="203" t="s">
        <v>170</v>
      </c>
      <c r="D77" s="203"/>
      <c r="E77" s="205">
        <v>10000</v>
      </c>
      <c r="F77" s="219">
        <v>7.4999999999999997E-3</v>
      </c>
      <c r="G77" s="205">
        <v>75</v>
      </c>
    </row>
    <row r="78" spans="1:7">
      <c r="A78" s="194">
        <v>25</v>
      </c>
      <c r="B78" s="202">
        <v>44053</v>
      </c>
      <c r="C78" s="203" t="s">
        <v>18</v>
      </c>
      <c r="D78" s="203"/>
      <c r="E78" s="205">
        <v>2500</v>
      </c>
      <c r="F78" s="219">
        <v>7.4999999999999997E-3</v>
      </c>
      <c r="G78" s="205">
        <v>19</v>
      </c>
    </row>
    <row r="79" spans="1:7">
      <c r="A79" s="194">
        <v>26</v>
      </c>
      <c r="B79" s="202">
        <v>44053</v>
      </c>
      <c r="C79" s="203" t="s">
        <v>21</v>
      </c>
      <c r="D79" s="203"/>
      <c r="E79" s="205">
        <v>2500</v>
      </c>
      <c r="F79" s="219">
        <v>7.4999999999999997E-3</v>
      </c>
      <c r="G79" s="205">
        <v>19</v>
      </c>
    </row>
    <row r="80" spans="1:7">
      <c r="A80" s="194">
        <v>27</v>
      </c>
      <c r="B80" s="202">
        <v>44053</v>
      </c>
      <c r="C80" s="203" t="s">
        <v>81</v>
      </c>
      <c r="D80" s="223" t="s">
        <v>82</v>
      </c>
      <c r="E80" s="205">
        <v>3000</v>
      </c>
      <c r="F80" s="219">
        <v>7.4999999999999997E-3</v>
      </c>
      <c r="G80" s="205">
        <v>23</v>
      </c>
    </row>
    <row r="81" spans="1:7">
      <c r="A81" s="194">
        <v>28</v>
      </c>
      <c r="B81" s="202">
        <v>44053</v>
      </c>
      <c r="C81" s="203" t="s">
        <v>173</v>
      </c>
      <c r="D81" s="223" t="s">
        <v>75</v>
      </c>
      <c r="E81" s="205">
        <v>1300</v>
      </c>
      <c r="F81" s="219">
        <v>7.4999999999999997E-3</v>
      </c>
      <c r="G81" s="205">
        <v>10</v>
      </c>
    </row>
    <row r="82" spans="1:7">
      <c r="A82" s="194">
        <v>29</v>
      </c>
      <c r="B82" s="202">
        <v>44053</v>
      </c>
      <c r="C82" s="203" t="s">
        <v>79</v>
      </c>
      <c r="D82" s="204" t="s">
        <v>80</v>
      </c>
      <c r="E82" s="205">
        <v>5100</v>
      </c>
      <c r="F82" s="219">
        <v>7.4999999999999997E-3</v>
      </c>
      <c r="G82" s="205">
        <v>38</v>
      </c>
    </row>
    <row r="83" spans="1:7">
      <c r="A83" s="194">
        <v>30</v>
      </c>
      <c r="B83" s="202">
        <v>44053</v>
      </c>
      <c r="C83" s="203" t="s">
        <v>79</v>
      </c>
      <c r="D83" s="204" t="s">
        <v>80</v>
      </c>
      <c r="E83" s="205">
        <v>3370</v>
      </c>
      <c r="F83" s="219">
        <v>7.4999999999999997E-3</v>
      </c>
      <c r="G83" s="205">
        <v>25</v>
      </c>
    </row>
    <row r="84" spans="1:7">
      <c r="A84" s="194">
        <v>31</v>
      </c>
      <c r="B84" s="202">
        <v>44053</v>
      </c>
      <c r="C84" s="221" t="s">
        <v>64</v>
      </c>
      <c r="D84" s="204" t="s">
        <v>103</v>
      </c>
      <c r="E84" s="205">
        <v>25000</v>
      </c>
      <c r="F84" s="219">
        <v>7.4999999999999997E-3</v>
      </c>
      <c r="G84" s="205">
        <v>188</v>
      </c>
    </row>
    <row r="85" spans="1:7">
      <c r="A85" s="194">
        <v>32</v>
      </c>
      <c r="B85" s="202">
        <v>44053</v>
      </c>
      <c r="C85" s="203" t="s">
        <v>79</v>
      </c>
      <c r="D85" s="204" t="s">
        <v>80</v>
      </c>
      <c r="E85" s="205">
        <v>10000</v>
      </c>
      <c r="F85" s="219">
        <v>7.4999999999999997E-3</v>
      </c>
      <c r="G85" s="205">
        <v>75</v>
      </c>
    </row>
    <row r="86" spans="1:7">
      <c r="A86" s="194">
        <v>33</v>
      </c>
      <c r="B86" s="202">
        <v>44053</v>
      </c>
      <c r="C86" s="203" t="s">
        <v>176</v>
      </c>
      <c r="D86" s="203"/>
      <c r="E86" s="205">
        <v>5650</v>
      </c>
      <c r="F86" s="219">
        <v>7.4999999999999997E-3</v>
      </c>
      <c r="G86" s="205">
        <v>42</v>
      </c>
    </row>
    <row r="87" spans="1:7">
      <c r="A87" s="194">
        <v>34</v>
      </c>
      <c r="B87" s="202">
        <v>44053</v>
      </c>
      <c r="C87" s="203" t="s">
        <v>171</v>
      </c>
      <c r="D87" s="203"/>
      <c r="E87" s="205">
        <v>10000</v>
      </c>
      <c r="F87" s="219">
        <v>7.4999999999999997E-3</v>
      </c>
      <c r="G87" s="205">
        <v>75</v>
      </c>
    </row>
    <row r="88" spans="1:7">
      <c r="A88" s="194">
        <v>35</v>
      </c>
      <c r="B88" s="202">
        <v>44056</v>
      </c>
      <c r="C88" s="203" t="s">
        <v>170</v>
      </c>
      <c r="D88" s="203"/>
      <c r="E88" s="205">
        <v>5250</v>
      </c>
      <c r="F88" s="219">
        <v>7.4999999999999997E-3</v>
      </c>
      <c r="G88" s="205">
        <v>39</v>
      </c>
    </row>
    <row r="89" spans="1:7">
      <c r="A89" s="194">
        <v>36</v>
      </c>
      <c r="B89" s="202">
        <v>44056</v>
      </c>
      <c r="C89" s="203" t="s">
        <v>170</v>
      </c>
      <c r="D89" s="203"/>
      <c r="E89" s="205">
        <v>17500</v>
      </c>
      <c r="F89" s="219">
        <v>7.4999999999999997E-3</v>
      </c>
      <c r="G89" s="205">
        <v>131</v>
      </c>
    </row>
    <row r="90" spans="1:7">
      <c r="A90" s="194">
        <v>37</v>
      </c>
      <c r="B90" s="202">
        <v>44056</v>
      </c>
      <c r="C90" s="203" t="s">
        <v>171</v>
      </c>
      <c r="D90" s="203"/>
      <c r="E90" s="205">
        <v>12100</v>
      </c>
      <c r="F90" s="219">
        <v>7.4999999999999997E-3</v>
      </c>
      <c r="G90" s="205">
        <v>91</v>
      </c>
    </row>
    <row r="91" spans="1:7">
      <c r="A91" s="194">
        <v>38</v>
      </c>
      <c r="B91" s="202">
        <v>44056</v>
      </c>
      <c r="C91" s="203" t="s">
        <v>171</v>
      </c>
      <c r="D91" s="203"/>
      <c r="E91" s="205">
        <v>14450</v>
      </c>
      <c r="F91" s="219">
        <v>7.4999999999999997E-3</v>
      </c>
      <c r="G91" s="205">
        <v>108</v>
      </c>
    </row>
    <row r="92" spans="1:7">
      <c r="A92" s="194">
        <v>39</v>
      </c>
      <c r="B92" s="202">
        <v>44060</v>
      </c>
      <c r="C92" s="221" t="s">
        <v>95</v>
      </c>
      <c r="D92" s="222" t="s">
        <v>96</v>
      </c>
      <c r="E92" s="205">
        <v>2750</v>
      </c>
      <c r="F92" s="219">
        <v>7.4999999999999997E-3</v>
      </c>
      <c r="G92" s="205">
        <v>21</v>
      </c>
    </row>
    <row r="93" spans="1:7">
      <c r="A93" s="194">
        <v>40</v>
      </c>
      <c r="B93" s="202">
        <v>44060</v>
      </c>
      <c r="C93" s="221" t="s">
        <v>64</v>
      </c>
      <c r="D93" s="204" t="s">
        <v>103</v>
      </c>
      <c r="E93" s="205">
        <v>30000</v>
      </c>
      <c r="F93" s="219">
        <v>7.4999999999999997E-3</v>
      </c>
      <c r="G93" s="205">
        <v>225</v>
      </c>
    </row>
    <row r="94" spans="1:7">
      <c r="A94" s="194">
        <v>41</v>
      </c>
      <c r="B94" s="202">
        <v>44060</v>
      </c>
      <c r="C94" s="203" t="s">
        <v>173</v>
      </c>
      <c r="D94" s="223" t="s">
        <v>75</v>
      </c>
      <c r="E94" s="205">
        <v>5000</v>
      </c>
      <c r="F94" s="219">
        <v>7.4999999999999997E-3</v>
      </c>
      <c r="G94" s="205">
        <v>38</v>
      </c>
    </row>
    <row r="95" spans="1:7">
      <c r="A95" s="194">
        <v>42</v>
      </c>
      <c r="B95" s="202">
        <v>44060</v>
      </c>
      <c r="C95" s="203" t="s">
        <v>79</v>
      </c>
      <c r="D95" s="204" t="s">
        <v>80</v>
      </c>
      <c r="E95" s="205">
        <v>3000</v>
      </c>
      <c r="F95" s="219">
        <v>7.4999999999999997E-3</v>
      </c>
      <c r="G95" s="205">
        <v>22</v>
      </c>
    </row>
    <row r="96" spans="1:7">
      <c r="A96" s="194">
        <v>43</v>
      </c>
      <c r="B96" s="202">
        <v>44060</v>
      </c>
      <c r="C96" s="203" t="s">
        <v>79</v>
      </c>
      <c r="D96" s="204" t="s">
        <v>80</v>
      </c>
      <c r="E96" s="205">
        <v>8000</v>
      </c>
      <c r="F96" s="219">
        <v>7.4999999999999997E-3</v>
      </c>
      <c r="G96" s="205">
        <v>60</v>
      </c>
    </row>
    <row r="97" spans="1:7">
      <c r="A97" s="194">
        <v>44</v>
      </c>
      <c r="B97" s="202">
        <v>44060</v>
      </c>
      <c r="C97" s="221" t="s">
        <v>95</v>
      </c>
      <c r="D97" s="222" t="s">
        <v>96</v>
      </c>
      <c r="E97" s="205">
        <v>2000</v>
      </c>
      <c r="F97" s="219">
        <v>7.4999999999999997E-3</v>
      </c>
      <c r="G97" s="205">
        <v>15</v>
      </c>
    </row>
    <row r="98" spans="1:7">
      <c r="A98" s="194">
        <v>45</v>
      </c>
      <c r="B98" s="202">
        <v>44060</v>
      </c>
      <c r="C98" s="203" t="s">
        <v>18</v>
      </c>
      <c r="D98" s="203"/>
      <c r="E98" s="205">
        <v>2880</v>
      </c>
      <c r="F98" s="219">
        <v>7.4999999999999997E-3</v>
      </c>
      <c r="G98" s="205">
        <v>22</v>
      </c>
    </row>
    <row r="99" spans="1:7">
      <c r="A99" s="194">
        <v>46</v>
      </c>
      <c r="B99" s="202">
        <v>44060</v>
      </c>
      <c r="C99" s="203" t="s">
        <v>81</v>
      </c>
      <c r="D99" s="223" t="s">
        <v>82</v>
      </c>
      <c r="E99" s="205">
        <v>2000</v>
      </c>
      <c r="F99" s="219">
        <v>7.4999999999999997E-3</v>
      </c>
      <c r="G99" s="205">
        <v>15</v>
      </c>
    </row>
    <row r="100" spans="1:7">
      <c r="A100" s="194">
        <v>47</v>
      </c>
      <c r="B100" s="202">
        <v>44060</v>
      </c>
      <c r="C100" s="203" t="s">
        <v>149</v>
      </c>
      <c r="D100" s="203"/>
      <c r="E100" s="205">
        <v>4000</v>
      </c>
      <c r="F100" s="219">
        <v>7.4999999999999997E-3</v>
      </c>
      <c r="G100" s="205">
        <v>30</v>
      </c>
    </row>
    <row r="101" spans="1:7">
      <c r="A101" s="194">
        <v>48</v>
      </c>
      <c r="B101" s="202">
        <v>44064</v>
      </c>
      <c r="C101" s="203" t="s">
        <v>150</v>
      </c>
      <c r="D101" s="222" t="s">
        <v>99</v>
      </c>
      <c r="E101" s="205">
        <v>260</v>
      </c>
      <c r="F101" s="219">
        <v>7.4999999999999997E-3</v>
      </c>
      <c r="G101" s="205">
        <v>2</v>
      </c>
    </row>
    <row r="102" spans="1:7">
      <c r="A102" s="194">
        <v>49</v>
      </c>
      <c r="B102" s="202">
        <v>44064</v>
      </c>
      <c r="C102" s="203" t="s">
        <v>173</v>
      </c>
      <c r="D102" s="223" t="s">
        <v>75</v>
      </c>
      <c r="E102" s="205">
        <v>260</v>
      </c>
      <c r="F102" s="219">
        <v>7.4999999999999997E-3</v>
      </c>
      <c r="G102" s="205">
        <v>2</v>
      </c>
    </row>
    <row r="103" spans="1:7">
      <c r="A103" s="194">
        <v>50</v>
      </c>
      <c r="B103" s="202">
        <v>44064</v>
      </c>
      <c r="C103" s="203" t="s">
        <v>81</v>
      </c>
      <c r="D103" s="223" t="s">
        <v>82</v>
      </c>
      <c r="E103" s="205">
        <v>520</v>
      </c>
      <c r="F103" s="219">
        <v>7.4999999999999997E-3</v>
      </c>
      <c r="G103" s="205">
        <v>3</v>
      </c>
    </row>
    <row r="104" spans="1:7">
      <c r="A104" s="194">
        <v>51</v>
      </c>
      <c r="B104" s="202">
        <v>44064</v>
      </c>
      <c r="C104" s="203" t="s">
        <v>79</v>
      </c>
      <c r="D104" s="204" t="s">
        <v>80</v>
      </c>
      <c r="E104" s="205">
        <v>1560</v>
      </c>
      <c r="F104" s="219">
        <v>7.4999999999999997E-3</v>
      </c>
      <c r="G104" s="205">
        <v>12</v>
      </c>
    </row>
    <row r="105" spans="1:7">
      <c r="A105" s="194">
        <v>52</v>
      </c>
      <c r="B105" s="202">
        <v>44068</v>
      </c>
      <c r="C105" s="221" t="s">
        <v>95</v>
      </c>
      <c r="D105" s="222" t="s">
        <v>96</v>
      </c>
      <c r="E105" s="205">
        <v>17000</v>
      </c>
      <c r="F105" s="219">
        <v>7.4999999999999997E-3</v>
      </c>
      <c r="G105" s="205">
        <v>128</v>
      </c>
    </row>
    <row r="106" spans="1:7">
      <c r="A106" s="194">
        <v>53</v>
      </c>
      <c r="B106" s="202">
        <v>44068</v>
      </c>
      <c r="C106" s="221" t="s">
        <v>64</v>
      </c>
      <c r="D106" s="204" t="s">
        <v>103</v>
      </c>
      <c r="E106" s="205">
        <v>15000</v>
      </c>
      <c r="F106" s="219">
        <v>7.4999999999999997E-3</v>
      </c>
      <c r="G106" s="205">
        <v>113</v>
      </c>
    </row>
    <row r="107" spans="1:7">
      <c r="A107" s="194">
        <v>54</v>
      </c>
      <c r="B107" s="202">
        <v>44068</v>
      </c>
      <c r="C107" s="203" t="s">
        <v>81</v>
      </c>
      <c r="D107" s="223" t="s">
        <v>82</v>
      </c>
      <c r="E107" s="205">
        <v>20000</v>
      </c>
      <c r="F107" s="219">
        <v>7.4999999999999997E-3</v>
      </c>
      <c r="G107" s="205">
        <v>150</v>
      </c>
    </row>
    <row r="108" spans="1:7">
      <c r="A108" s="194">
        <v>55</v>
      </c>
      <c r="B108" s="202">
        <v>44068</v>
      </c>
      <c r="C108" s="203" t="s">
        <v>79</v>
      </c>
      <c r="D108" s="204" t="s">
        <v>80</v>
      </c>
      <c r="E108" s="205">
        <v>10000</v>
      </c>
      <c r="F108" s="219">
        <v>7.4999999999999997E-3</v>
      </c>
      <c r="G108" s="205">
        <v>75</v>
      </c>
    </row>
    <row r="109" spans="1:7">
      <c r="A109" s="194">
        <v>56</v>
      </c>
      <c r="B109" s="202">
        <v>44068</v>
      </c>
      <c r="C109" s="203" t="s">
        <v>25</v>
      </c>
      <c r="D109" s="224" t="s">
        <v>78</v>
      </c>
      <c r="E109" s="205">
        <v>5000</v>
      </c>
      <c r="F109" s="219">
        <v>7.4999999999999997E-3</v>
      </c>
      <c r="G109" s="205">
        <v>38</v>
      </c>
    </row>
    <row r="110" spans="1:7">
      <c r="A110" s="194">
        <v>57</v>
      </c>
      <c r="B110" s="202">
        <v>44068</v>
      </c>
      <c r="C110" s="203" t="s">
        <v>173</v>
      </c>
      <c r="D110" s="223" t="s">
        <v>75</v>
      </c>
      <c r="E110" s="205">
        <v>30000</v>
      </c>
      <c r="F110" s="219">
        <v>7.4999999999999997E-3</v>
      </c>
      <c r="G110" s="205">
        <v>225</v>
      </c>
    </row>
    <row r="111" spans="1:7">
      <c r="A111" s="194">
        <v>58</v>
      </c>
      <c r="B111" s="202">
        <v>44068</v>
      </c>
      <c r="C111" s="203" t="s">
        <v>15</v>
      </c>
      <c r="D111" s="204" t="s">
        <v>86</v>
      </c>
      <c r="E111" s="205">
        <v>5000</v>
      </c>
      <c r="F111" s="219">
        <v>7.4999999999999997E-3</v>
      </c>
      <c r="G111" s="205">
        <v>38</v>
      </c>
    </row>
    <row r="112" spans="1:7">
      <c r="A112" s="194">
        <v>59</v>
      </c>
      <c r="B112" s="202">
        <v>44068</v>
      </c>
      <c r="C112" s="203" t="s">
        <v>79</v>
      </c>
      <c r="D112" s="204" t="s">
        <v>80</v>
      </c>
      <c r="E112" s="205">
        <v>3600</v>
      </c>
      <c r="F112" s="219">
        <v>7.4999999999999997E-3</v>
      </c>
      <c r="G112" s="205">
        <v>27</v>
      </c>
    </row>
    <row r="113" spans="1:7">
      <c r="A113" s="194">
        <v>60</v>
      </c>
      <c r="B113" s="202">
        <v>44068</v>
      </c>
      <c r="C113" s="203" t="s">
        <v>79</v>
      </c>
      <c r="D113" s="204" t="s">
        <v>80</v>
      </c>
      <c r="E113" s="205">
        <v>2800</v>
      </c>
      <c r="F113" s="219">
        <v>7.4999999999999997E-3</v>
      </c>
      <c r="G113" s="205">
        <v>21</v>
      </c>
    </row>
    <row r="114" spans="1:7">
      <c r="A114" s="194">
        <v>61</v>
      </c>
      <c r="B114" s="202">
        <v>44068</v>
      </c>
      <c r="C114" s="203" t="s">
        <v>149</v>
      </c>
      <c r="D114" s="203"/>
      <c r="E114" s="205">
        <v>1150</v>
      </c>
      <c r="F114" s="219">
        <v>7.4999999999999997E-3</v>
      </c>
      <c r="G114" s="205">
        <v>9</v>
      </c>
    </row>
    <row r="115" spans="1:7">
      <c r="A115" s="194">
        <v>62</v>
      </c>
      <c r="B115" s="202">
        <v>44068</v>
      </c>
      <c r="C115" s="203" t="s">
        <v>81</v>
      </c>
      <c r="D115" s="223" t="s">
        <v>82</v>
      </c>
      <c r="E115" s="205">
        <v>1350</v>
      </c>
      <c r="F115" s="219">
        <v>7.4999999999999997E-3</v>
      </c>
      <c r="G115" s="205">
        <v>10</v>
      </c>
    </row>
    <row r="116" spans="1:7">
      <c r="A116" s="194">
        <v>63</v>
      </c>
      <c r="B116" s="202">
        <v>44068</v>
      </c>
      <c r="C116" s="203" t="s">
        <v>18</v>
      </c>
      <c r="D116" s="203"/>
      <c r="E116" s="205">
        <v>3980</v>
      </c>
      <c r="F116" s="219">
        <v>7.4999999999999997E-3</v>
      </c>
      <c r="G116" s="205">
        <v>30</v>
      </c>
    </row>
    <row r="117" spans="1:7">
      <c r="A117" s="194">
        <v>64</v>
      </c>
      <c r="B117" s="202">
        <v>44068</v>
      </c>
      <c r="C117" s="203" t="s">
        <v>174</v>
      </c>
      <c r="D117" s="203"/>
      <c r="E117" s="205">
        <v>4500</v>
      </c>
      <c r="F117" s="219">
        <v>7.4999999999999997E-3</v>
      </c>
      <c r="G117" s="205">
        <v>34</v>
      </c>
    </row>
    <row r="118" spans="1:7">
      <c r="A118" s="194">
        <v>65</v>
      </c>
      <c r="B118" s="202">
        <v>44068</v>
      </c>
      <c r="C118" s="203" t="s">
        <v>66</v>
      </c>
      <c r="D118" s="203"/>
      <c r="E118" s="205">
        <v>10000</v>
      </c>
      <c r="F118" s="219">
        <v>7.4999999999999997E-3</v>
      </c>
      <c r="G118" s="205">
        <v>75</v>
      </c>
    </row>
    <row r="119" spans="1:7">
      <c r="A119" s="194">
        <v>66</v>
      </c>
      <c r="B119" s="202">
        <v>44068</v>
      </c>
      <c r="C119" s="203" t="s">
        <v>177</v>
      </c>
      <c r="D119" s="203"/>
      <c r="E119" s="205">
        <v>50000</v>
      </c>
      <c r="F119" s="219">
        <v>7.4999999999999997E-3</v>
      </c>
      <c r="G119" s="205">
        <v>375</v>
      </c>
    </row>
    <row r="120" spans="1:7">
      <c r="A120" s="194">
        <v>67</v>
      </c>
      <c r="B120" s="202">
        <v>44068</v>
      </c>
      <c r="C120" s="203" t="s">
        <v>95</v>
      </c>
      <c r="D120" s="203"/>
      <c r="E120" s="205">
        <f>1100+1100+550</f>
        <v>2750</v>
      </c>
      <c r="F120" s="219">
        <v>7.4999999999999997E-3</v>
      </c>
      <c r="G120" s="205">
        <v>21</v>
      </c>
    </row>
    <row r="121" spans="1:7">
      <c r="A121" s="194">
        <v>68</v>
      </c>
      <c r="B121" s="202">
        <v>44072</v>
      </c>
      <c r="C121" s="203" t="s">
        <v>173</v>
      </c>
      <c r="D121" s="223" t="s">
        <v>75</v>
      </c>
      <c r="E121" s="205">
        <v>1800</v>
      </c>
      <c r="F121" s="219">
        <v>7.4999999999999997E-3</v>
      </c>
      <c r="G121" s="205">
        <v>13.5</v>
      </c>
    </row>
    <row r="122" spans="1:7">
      <c r="A122" s="194">
        <v>69</v>
      </c>
      <c r="B122" s="202">
        <v>44072</v>
      </c>
      <c r="C122" s="203" t="s">
        <v>81</v>
      </c>
      <c r="D122" s="223" t="s">
        <v>82</v>
      </c>
      <c r="E122" s="205">
        <v>2500</v>
      </c>
      <c r="F122" s="219">
        <v>7.4999999999999997E-3</v>
      </c>
      <c r="G122" s="205">
        <v>19</v>
      </c>
    </row>
    <row r="123" spans="1:7">
      <c r="A123" s="194">
        <v>70</v>
      </c>
      <c r="B123" s="202">
        <v>44072</v>
      </c>
      <c r="C123" s="203" t="s">
        <v>79</v>
      </c>
      <c r="D123" s="204" t="s">
        <v>80</v>
      </c>
      <c r="E123" s="205">
        <v>3400</v>
      </c>
      <c r="F123" s="219">
        <v>7.4999999999999997E-3</v>
      </c>
      <c r="G123" s="205">
        <v>26</v>
      </c>
    </row>
    <row r="124" spans="1:7">
      <c r="A124" s="194">
        <v>71</v>
      </c>
      <c r="B124" s="202">
        <v>44072</v>
      </c>
      <c r="C124" s="203" t="s">
        <v>79</v>
      </c>
      <c r="D124" s="204" t="s">
        <v>80</v>
      </c>
      <c r="E124" s="205">
        <v>2900</v>
      </c>
      <c r="F124" s="219">
        <v>7.4999999999999997E-3</v>
      </c>
      <c r="G124" s="205">
        <v>22</v>
      </c>
    </row>
    <row r="125" spans="1:7">
      <c r="A125" s="194">
        <v>72</v>
      </c>
      <c r="B125" s="202">
        <v>44072</v>
      </c>
      <c r="C125" s="203" t="s">
        <v>18</v>
      </c>
      <c r="D125" s="203"/>
      <c r="E125" s="205">
        <v>3600</v>
      </c>
      <c r="F125" s="219">
        <v>7.4999999999999997E-3</v>
      </c>
      <c r="G125" s="205">
        <v>27</v>
      </c>
    </row>
    <row r="126" spans="1:7">
      <c r="A126" s="194">
        <v>73</v>
      </c>
      <c r="B126" s="202">
        <v>44072</v>
      </c>
      <c r="C126" s="203" t="s">
        <v>81</v>
      </c>
      <c r="D126" s="223" t="s">
        <v>82</v>
      </c>
      <c r="E126" s="205">
        <v>10000</v>
      </c>
      <c r="F126" s="219">
        <v>7.4999999999999997E-3</v>
      </c>
      <c r="G126" s="205">
        <v>75</v>
      </c>
    </row>
    <row r="127" spans="1:7">
      <c r="A127" s="194">
        <v>74</v>
      </c>
      <c r="B127" s="202">
        <v>44072</v>
      </c>
      <c r="C127" s="203" t="s">
        <v>79</v>
      </c>
      <c r="D127" s="204" t="s">
        <v>80</v>
      </c>
      <c r="E127" s="205">
        <v>9000</v>
      </c>
      <c r="F127" s="219">
        <v>7.4999999999999997E-3</v>
      </c>
      <c r="G127" s="205">
        <v>68</v>
      </c>
    </row>
    <row r="128" spans="1:7">
      <c r="A128" s="194">
        <v>75</v>
      </c>
      <c r="B128" s="202">
        <v>44072</v>
      </c>
      <c r="C128" s="203" t="s">
        <v>173</v>
      </c>
      <c r="D128" s="223" t="s">
        <v>75</v>
      </c>
      <c r="E128" s="205">
        <v>25000</v>
      </c>
      <c r="F128" s="219">
        <v>7.4999999999999997E-3</v>
      </c>
      <c r="G128" s="205">
        <v>188</v>
      </c>
    </row>
    <row r="129" spans="1:9">
      <c r="A129" s="194">
        <v>76</v>
      </c>
      <c r="B129" s="202">
        <v>44072</v>
      </c>
      <c r="C129" s="203" t="s">
        <v>170</v>
      </c>
      <c r="D129" s="203"/>
      <c r="E129" s="205">
        <v>10000</v>
      </c>
      <c r="F129" s="219">
        <v>7.4999999999999997E-3</v>
      </c>
      <c r="G129" s="205">
        <v>75</v>
      </c>
    </row>
    <row r="130" spans="1:9">
      <c r="B130" s="202"/>
      <c r="C130" s="203"/>
      <c r="D130" s="203"/>
      <c r="E130" s="217">
        <f>SUM(E54:E129)</f>
        <v>712404</v>
      </c>
      <c r="F130" s="220"/>
      <c r="G130" s="217">
        <f>SUM(G54:G129)</f>
        <v>5349.5</v>
      </c>
    </row>
    <row r="131" spans="1:9">
      <c r="B131" s="202"/>
      <c r="C131" s="203"/>
      <c r="D131" s="203"/>
      <c r="F131" s="219"/>
    </row>
    <row r="132" spans="1:9">
      <c r="B132" s="202"/>
      <c r="C132" s="203"/>
      <c r="D132" s="203"/>
      <c r="F132" s="219"/>
    </row>
    <row r="133" spans="1:9">
      <c r="A133" s="119" t="s">
        <v>178</v>
      </c>
      <c r="B133" s="202"/>
      <c r="C133" s="203"/>
      <c r="D133" s="203"/>
      <c r="F133" s="219"/>
    </row>
    <row r="134" spans="1:9" s="119" customFormat="1">
      <c r="A134" s="119" t="s">
        <v>4</v>
      </c>
      <c r="B134" s="196" t="s">
        <v>5</v>
      </c>
      <c r="C134" s="196" t="s">
        <v>6</v>
      </c>
      <c r="D134" s="196" t="s">
        <v>7</v>
      </c>
      <c r="E134" s="197" t="s">
        <v>9</v>
      </c>
      <c r="F134" s="196" t="s">
        <v>8</v>
      </c>
      <c r="G134" s="197" t="s">
        <v>10</v>
      </c>
      <c r="H134" s="197"/>
      <c r="I134" s="197"/>
    </row>
    <row r="135" spans="1:9">
      <c r="A135" s="194">
        <v>1</v>
      </c>
      <c r="B135" s="202">
        <v>44046</v>
      </c>
      <c r="C135" s="225" t="s">
        <v>72</v>
      </c>
      <c r="D135" s="216" t="s">
        <v>110</v>
      </c>
      <c r="E135" s="205">
        <v>22000</v>
      </c>
      <c r="F135" s="206">
        <v>7.4999999999999997E-2</v>
      </c>
      <c r="G135" s="205">
        <v>1650</v>
      </c>
    </row>
    <row r="136" spans="1:9">
      <c r="A136" s="194">
        <v>2</v>
      </c>
      <c r="B136" s="202">
        <v>44057</v>
      </c>
      <c r="C136" s="225" t="s">
        <v>72</v>
      </c>
      <c r="D136" s="216" t="s">
        <v>110</v>
      </c>
      <c r="E136" s="205">
        <v>3198</v>
      </c>
      <c r="F136" s="206">
        <v>7.4999999999999997E-2</v>
      </c>
      <c r="G136" s="205">
        <v>240</v>
      </c>
    </row>
    <row r="137" spans="1:9">
      <c r="A137" s="194">
        <v>3</v>
      </c>
      <c r="B137" s="202">
        <v>44057</v>
      </c>
      <c r="C137" s="225" t="s">
        <v>72</v>
      </c>
      <c r="D137" s="216" t="s">
        <v>110</v>
      </c>
      <c r="E137" s="205">
        <v>2159</v>
      </c>
      <c r="F137" s="206">
        <v>7.4999999999999997E-2</v>
      </c>
      <c r="G137" s="205">
        <v>162</v>
      </c>
    </row>
    <row r="138" spans="1:9">
      <c r="A138" s="194">
        <v>4</v>
      </c>
      <c r="B138" s="202">
        <v>44057</v>
      </c>
      <c r="C138" s="225" t="s">
        <v>72</v>
      </c>
      <c r="D138" s="216" t="s">
        <v>110</v>
      </c>
      <c r="E138" s="205">
        <v>18572</v>
      </c>
      <c r="F138" s="206">
        <v>7.4999999999999997E-2</v>
      </c>
      <c r="G138" s="205">
        <v>1393</v>
      </c>
    </row>
    <row r="139" spans="1:9">
      <c r="A139" s="194">
        <v>5</v>
      </c>
      <c r="B139" s="202">
        <v>44057</v>
      </c>
      <c r="C139" s="225" t="s">
        <v>72</v>
      </c>
      <c r="D139" s="216" t="s">
        <v>110</v>
      </c>
      <c r="E139" s="205">
        <v>3145</v>
      </c>
      <c r="F139" s="206">
        <v>7.4999999999999997E-2</v>
      </c>
      <c r="G139" s="205">
        <v>236</v>
      </c>
    </row>
    <row r="140" spans="1:9">
      <c r="A140" s="194">
        <v>6</v>
      </c>
      <c r="B140" s="202">
        <v>44057</v>
      </c>
      <c r="C140" s="225" t="s">
        <v>72</v>
      </c>
      <c r="D140" s="216" t="s">
        <v>110</v>
      </c>
      <c r="E140" s="205">
        <v>9662</v>
      </c>
      <c r="F140" s="206">
        <v>7.4999999999999997E-2</v>
      </c>
      <c r="G140" s="205">
        <v>725</v>
      </c>
    </row>
    <row r="141" spans="1:9">
      <c r="A141" s="194">
        <v>7</v>
      </c>
      <c r="B141" s="202">
        <v>44057</v>
      </c>
      <c r="C141" s="225" t="s">
        <v>72</v>
      </c>
      <c r="D141" s="216" t="s">
        <v>110</v>
      </c>
      <c r="E141" s="205">
        <v>10315</v>
      </c>
      <c r="F141" s="206">
        <v>7.4999999999999997E-2</v>
      </c>
      <c r="G141" s="205">
        <v>774</v>
      </c>
    </row>
    <row r="142" spans="1:9">
      <c r="A142" s="194">
        <v>8</v>
      </c>
      <c r="B142" s="202">
        <v>44063</v>
      </c>
      <c r="C142" s="225" t="s">
        <v>72</v>
      </c>
      <c r="D142" s="216" t="s">
        <v>110</v>
      </c>
      <c r="E142" s="205">
        <v>22634</v>
      </c>
      <c r="F142" s="206">
        <v>7.4999999999999997E-2</v>
      </c>
      <c r="G142" s="205">
        <v>1698</v>
      </c>
    </row>
    <row r="143" spans="1:9">
      <c r="A143" s="194">
        <v>9</v>
      </c>
      <c r="B143" s="202">
        <v>44071</v>
      </c>
      <c r="C143" s="203" t="s">
        <v>152</v>
      </c>
      <c r="D143" s="203"/>
      <c r="E143" s="205">
        <v>45269</v>
      </c>
      <c r="F143" s="206">
        <v>7.4999999999999997E-2</v>
      </c>
      <c r="G143" s="205">
        <v>3395</v>
      </c>
    </row>
    <row r="144" spans="1:9">
      <c r="A144" s="194">
        <v>10</v>
      </c>
      <c r="B144" s="202">
        <v>44071</v>
      </c>
      <c r="C144" s="203" t="s">
        <v>152</v>
      </c>
      <c r="D144" s="203"/>
      <c r="E144" s="205">
        <v>45269</v>
      </c>
      <c r="F144" s="206">
        <v>7.4999999999999997E-2</v>
      </c>
      <c r="G144" s="205">
        <v>3395</v>
      </c>
    </row>
    <row r="145" spans="2:7">
      <c r="B145" s="226"/>
      <c r="C145" s="226"/>
      <c r="D145" s="226"/>
      <c r="E145" s="217">
        <f>SUM(E54:E135)</f>
        <v>1446808</v>
      </c>
      <c r="F145" s="227"/>
      <c r="G145" s="217">
        <f>SUM(G135:G144)</f>
        <v>13668</v>
      </c>
    </row>
    <row r="146" spans="2:7">
      <c r="B146" s="203"/>
      <c r="C146" s="203"/>
      <c r="D146" s="228"/>
      <c r="F146" s="228"/>
    </row>
    <row r="147" spans="2:7">
      <c r="B147" s="228"/>
      <c r="C147" s="229" t="s">
        <v>179</v>
      </c>
      <c r="D147" s="229"/>
      <c r="E147" s="230"/>
      <c r="F147" s="229"/>
      <c r="G147" s="230">
        <f>+G145+G130+G49+G33+G26</f>
        <v>100575.5</v>
      </c>
    </row>
  </sheetData>
  <sortState xmlns:xlrd2="http://schemas.microsoft.com/office/spreadsheetml/2017/richdata2" ref="A7:G25">
    <sortCondition ref="B7:B25"/>
  </sortState>
  <printOptions gridLines="1"/>
  <pageMargins left="0.70866141732283505" right="0.22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33"/>
  <sheetViews>
    <sheetView workbookViewId="0">
      <selection activeCell="A22" sqref="A22"/>
    </sheetView>
  </sheetViews>
  <sheetFormatPr defaultColWidth="9.140625" defaultRowHeight="15"/>
  <cols>
    <col min="1" max="1" width="41.42578125" style="152" customWidth="1"/>
    <col min="2" max="2" width="16.5703125" style="153" customWidth="1"/>
    <col min="3" max="3" width="13.28515625" style="153" customWidth="1"/>
    <col min="4" max="16384" width="9.140625" style="152"/>
  </cols>
  <sheetData>
    <row r="3" spans="1:3">
      <c r="B3" s="213" t="s">
        <v>180</v>
      </c>
      <c r="C3" s="213"/>
    </row>
    <row r="4" spans="1:3">
      <c r="A4" s="152" t="s">
        <v>181</v>
      </c>
      <c r="B4" s="213" t="s">
        <v>182</v>
      </c>
      <c r="C4" s="213" t="s">
        <v>183</v>
      </c>
    </row>
    <row r="5" spans="1:3">
      <c r="A5" s="214" t="s">
        <v>150</v>
      </c>
      <c r="B5" s="213">
        <v>10650</v>
      </c>
      <c r="C5" s="213">
        <v>80</v>
      </c>
    </row>
    <row r="6" spans="1:3">
      <c r="A6" s="214" t="s">
        <v>12</v>
      </c>
      <c r="B6" s="213">
        <v>65650</v>
      </c>
      <c r="C6" s="213">
        <v>493</v>
      </c>
    </row>
    <row r="7" spans="1:3">
      <c r="A7" s="214" t="s">
        <v>25</v>
      </c>
      <c r="B7" s="213">
        <v>149250</v>
      </c>
      <c r="C7" s="213">
        <v>1121</v>
      </c>
    </row>
    <row r="8" spans="1:3">
      <c r="A8" s="214" t="s">
        <v>24</v>
      </c>
      <c r="B8" s="213">
        <v>93640</v>
      </c>
      <c r="C8" s="213">
        <v>702</v>
      </c>
    </row>
    <row r="9" spans="1:3">
      <c r="A9" s="214" t="s">
        <v>151</v>
      </c>
      <c r="B9" s="213">
        <v>9180</v>
      </c>
      <c r="C9" s="213">
        <v>69</v>
      </c>
    </row>
    <row r="10" spans="1:3">
      <c r="A10" s="214" t="s">
        <v>23</v>
      </c>
      <c r="B10" s="213">
        <v>15000</v>
      </c>
      <c r="C10" s="213">
        <v>113</v>
      </c>
    </row>
    <row r="11" spans="1:3">
      <c r="A11" s="214" t="s">
        <v>66</v>
      </c>
      <c r="B11" s="213">
        <v>13000</v>
      </c>
      <c r="C11" s="213">
        <v>99</v>
      </c>
    </row>
    <row r="12" spans="1:3">
      <c r="A12" s="214" t="s">
        <v>17</v>
      </c>
      <c r="B12" s="213">
        <v>3000</v>
      </c>
      <c r="C12" s="213">
        <v>23</v>
      </c>
    </row>
    <row r="13" spans="1:3">
      <c r="A13" s="214" t="s">
        <v>176</v>
      </c>
      <c r="B13" s="213">
        <v>12000</v>
      </c>
      <c r="C13" s="213">
        <v>91</v>
      </c>
    </row>
    <row r="14" spans="1:3">
      <c r="A14" s="214" t="s">
        <v>22</v>
      </c>
      <c r="B14" s="213">
        <v>55314</v>
      </c>
      <c r="C14" s="213">
        <v>414</v>
      </c>
    </row>
    <row r="15" spans="1:3">
      <c r="A15" s="214" t="s">
        <v>13</v>
      </c>
      <c r="B15" s="213">
        <v>26000</v>
      </c>
      <c r="C15" s="213">
        <v>196</v>
      </c>
    </row>
    <row r="16" spans="1:3">
      <c r="A16" s="214" t="s">
        <v>170</v>
      </c>
      <c r="B16" s="213">
        <v>49415</v>
      </c>
      <c r="C16" s="213">
        <v>371</v>
      </c>
    </row>
    <row r="17" spans="1:3">
      <c r="A17" s="214" t="s">
        <v>184</v>
      </c>
      <c r="B17" s="213">
        <v>15000</v>
      </c>
      <c r="C17" s="213">
        <v>113</v>
      </c>
    </row>
    <row r="18" spans="1:3">
      <c r="A18" s="214" t="s">
        <v>171</v>
      </c>
      <c r="B18" s="213">
        <v>116269</v>
      </c>
      <c r="C18" s="213">
        <v>871</v>
      </c>
    </row>
    <row r="19" spans="1:3">
      <c r="A19" s="214" t="s">
        <v>19</v>
      </c>
      <c r="B19" s="213">
        <v>68350</v>
      </c>
      <c r="C19" s="213">
        <v>514</v>
      </c>
    </row>
    <row r="20" spans="1:3">
      <c r="A20" s="214" t="s">
        <v>185</v>
      </c>
      <c r="B20" s="213">
        <v>8450</v>
      </c>
      <c r="C20" s="213">
        <v>63</v>
      </c>
    </row>
    <row r="21" spans="1:3">
      <c r="A21" s="214" t="s">
        <v>60</v>
      </c>
      <c r="B21" s="213">
        <v>5455</v>
      </c>
      <c r="C21" s="213">
        <v>41</v>
      </c>
    </row>
    <row r="22" spans="1:3">
      <c r="A22" s="214" t="s">
        <v>149</v>
      </c>
      <c r="B22" s="213">
        <v>6450</v>
      </c>
      <c r="C22" s="213">
        <v>50</v>
      </c>
    </row>
    <row r="23" spans="1:3">
      <c r="A23" s="214" t="s">
        <v>174</v>
      </c>
      <c r="B23" s="213">
        <v>8950</v>
      </c>
      <c r="C23" s="213">
        <v>67</v>
      </c>
    </row>
    <row r="24" spans="1:3">
      <c r="A24" s="214" t="s">
        <v>14</v>
      </c>
      <c r="B24" s="213">
        <v>3920</v>
      </c>
      <c r="C24" s="213">
        <v>29</v>
      </c>
    </row>
    <row r="25" spans="1:3">
      <c r="A25" s="214" t="s">
        <v>21</v>
      </c>
      <c r="B25" s="213">
        <v>2000</v>
      </c>
      <c r="C25" s="213">
        <v>15</v>
      </c>
    </row>
    <row r="26" spans="1:3">
      <c r="A26" s="214" t="s">
        <v>18</v>
      </c>
      <c r="B26" s="213">
        <v>9340</v>
      </c>
      <c r="C26" s="213">
        <v>70</v>
      </c>
    </row>
    <row r="27" spans="1:3">
      <c r="A27" s="214" t="s">
        <v>63</v>
      </c>
      <c r="B27" s="213">
        <v>11000</v>
      </c>
      <c r="C27" s="213">
        <v>83</v>
      </c>
    </row>
    <row r="28" spans="1:3">
      <c r="A28" s="214" t="s">
        <v>177</v>
      </c>
      <c r="B28" s="213">
        <v>115000</v>
      </c>
      <c r="C28" s="213">
        <v>863</v>
      </c>
    </row>
    <row r="29" spans="1:3">
      <c r="A29" s="214" t="s">
        <v>61</v>
      </c>
      <c r="B29" s="213">
        <v>29294</v>
      </c>
      <c r="C29" s="213">
        <v>220</v>
      </c>
    </row>
    <row r="30" spans="1:3">
      <c r="A30" s="214" t="s">
        <v>53</v>
      </c>
      <c r="B30" s="213">
        <v>9668</v>
      </c>
      <c r="C30" s="213">
        <v>73</v>
      </c>
    </row>
    <row r="31" spans="1:3">
      <c r="A31" s="214" t="s">
        <v>186</v>
      </c>
      <c r="B31" s="213">
        <v>911245</v>
      </c>
      <c r="C31" s="213">
        <v>6844</v>
      </c>
    </row>
    <row r="32" spans="1:3">
      <c r="A32"/>
      <c r="B32"/>
      <c r="C32"/>
    </row>
    <row r="33" spans="1:3">
      <c r="A33"/>
      <c r="B33"/>
      <c r="C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6"/>
  <sheetViews>
    <sheetView workbookViewId="0">
      <selection activeCell="A138" sqref="A138"/>
    </sheetView>
  </sheetViews>
  <sheetFormatPr defaultColWidth="9.140625" defaultRowHeight="13.5"/>
  <cols>
    <col min="1" max="1" width="6.42578125" style="122" customWidth="1"/>
    <col min="2" max="2" width="11.140625" style="122" customWidth="1"/>
    <col min="3" max="3" width="33.7109375" style="122" customWidth="1"/>
    <col min="4" max="4" width="26.85546875" style="122" hidden="1" customWidth="1"/>
    <col min="5" max="5" width="13.140625" style="123" customWidth="1"/>
    <col min="6" max="6" width="8" style="122" customWidth="1"/>
    <col min="7" max="7" width="14.140625" style="195" customWidth="1"/>
    <col min="8" max="8" width="11.140625" style="123" customWidth="1"/>
    <col min="9" max="9" width="9.140625" style="123"/>
    <col min="10" max="16384" width="9.140625" style="122"/>
  </cols>
  <sheetData>
    <row r="1" spans="1:10">
      <c r="A1" s="122" t="s">
        <v>187</v>
      </c>
    </row>
    <row r="2" spans="1:10">
      <c r="A2" s="122" t="s">
        <v>188</v>
      </c>
    </row>
    <row r="4" spans="1:10">
      <c r="A4" s="119" t="s">
        <v>158</v>
      </c>
    </row>
    <row r="5" spans="1:10" s="119" customFormat="1">
      <c r="A5" s="119" t="s">
        <v>4</v>
      </c>
      <c r="B5" s="196" t="s">
        <v>5</v>
      </c>
      <c r="C5" s="196" t="s">
        <v>6</v>
      </c>
      <c r="D5" s="196" t="s">
        <v>7</v>
      </c>
      <c r="E5" s="197" t="s">
        <v>9</v>
      </c>
      <c r="F5" s="197" t="s">
        <v>8</v>
      </c>
      <c r="G5" s="198" t="s">
        <v>10</v>
      </c>
      <c r="H5" s="197"/>
      <c r="I5" s="197"/>
      <c r="J5" s="197"/>
    </row>
    <row r="6" spans="1:10">
      <c r="A6" s="122">
        <v>1</v>
      </c>
      <c r="B6" s="122" t="s">
        <v>189</v>
      </c>
      <c r="C6" s="122" t="s">
        <v>190</v>
      </c>
      <c r="E6" s="123">
        <v>4600</v>
      </c>
      <c r="F6" s="292" t="s">
        <v>191</v>
      </c>
      <c r="G6" s="195">
        <v>70</v>
      </c>
    </row>
    <row r="7" spans="1:10">
      <c r="A7" s="122">
        <v>2</v>
      </c>
      <c r="B7" s="122" t="s">
        <v>192</v>
      </c>
      <c r="C7" s="122" t="s">
        <v>190</v>
      </c>
      <c r="E7" s="123">
        <v>238000</v>
      </c>
      <c r="F7" s="292" t="s">
        <v>191</v>
      </c>
      <c r="G7" s="195">
        <v>3570</v>
      </c>
    </row>
    <row r="8" spans="1:10">
      <c r="A8" s="122">
        <v>3</v>
      </c>
      <c r="B8" s="122" t="s">
        <v>193</v>
      </c>
      <c r="C8" s="122" t="s">
        <v>190</v>
      </c>
      <c r="E8" s="123">
        <v>2340</v>
      </c>
      <c r="F8" s="292" t="s">
        <v>191</v>
      </c>
      <c r="G8" s="195">
        <v>35</v>
      </c>
    </row>
    <row r="9" spans="1:10">
      <c r="A9" s="122">
        <v>4</v>
      </c>
      <c r="B9" s="122" t="s">
        <v>193</v>
      </c>
      <c r="C9" s="122" t="s">
        <v>190</v>
      </c>
      <c r="E9" s="123">
        <v>320000</v>
      </c>
      <c r="F9" s="292" t="s">
        <v>191</v>
      </c>
      <c r="G9" s="195">
        <v>4800</v>
      </c>
    </row>
    <row r="10" spans="1:10">
      <c r="A10" s="122">
        <v>5</v>
      </c>
      <c r="B10" s="122" t="s">
        <v>194</v>
      </c>
      <c r="C10" s="122" t="s">
        <v>190</v>
      </c>
      <c r="E10" s="123">
        <v>2340</v>
      </c>
      <c r="F10" s="292" t="s">
        <v>191</v>
      </c>
      <c r="G10" s="195">
        <v>35</v>
      </c>
    </row>
    <row r="11" spans="1:10">
      <c r="A11" s="122">
        <v>6</v>
      </c>
      <c r="B11" s="122" t="s">
        <v>194</v>
      </c>
      <c r="C11" s="122" t="s">
        <v>190</v>
      </c>
      <c r="E11" s="123">
        <v>264000</v>
      </c>
      <c r="F11" s="292" t="s">
        <v>191</v>
      </c>
      <c r="G11" s="195">
        <v>3960</v>
      </c>
    </row>
    <row r="12" spans="1:10">
      <c r="A12" s="122">
        <v>7</v>
      </c>
      <c r="B12" s="122" t="s">
        <v>195</v>
      </c>
      <c r="C12" s="122" t="s">
        <v>190</v>
      </c>
      <c r="E12" s="123">
        <v>127392</v>
      </c>
      <c r="F12" s="292" t="s">
        <v>191</v>
      </c>
      <c r="G12" s="195">
        <v>1911</v>
      </c>
    </row>
    <row r="13" spans="1:10">
      <c r="A13" s="122">
        <v>8</v>
      </c>
      <c r="B13" s="122" t="s">
        <v>196</v>
      </c>
      <c r="C13" s="122" t="s">
        <v>190</v>
      </c>
      <c r="E13" s="123">
        <v>13200</v>
      </c>
      <c r="F13" s="292" t="s">
        <v>191</v>
      </c>
      <c r="G13" s="195">
        <v>198</v>
      </c>
    </row>
    <row r="14" spans="1:10">
      <c r="A14" s="122">
        <v>9</v>
      </c>
      <c r="B14" s="122" t="s">
        <v>196</v>
      </c>
      <c r="C14" s="122" t="s">
        <v>190</v>
      </c>
      <c r="E14" s="123">
        <v>862000</v>
      </c>
      <c r="F14" s="292" t="s">
        <v>191</v>
      </c>
      <c r="G14" s="195">
        <v>12930</v>
      </c>
    </row>
    <row r="15" spans="1:10">
      <c r="A15" s="122">
        <v>10</v>
      </c>
      <c r="B15" s="122" t="s">
        <v>197</v>
      </c>
      <c r="C15" s="122" t="s">
        <v>190</v>
      </c>
      <c r="E15" s="123">
        <v>2080</v>
      </c>
      <c r="F15" s="292" t="s">
        <v>191</v>
      </c>
      <c r="G15" s="195">
        <v>31</v>
      </c>
    </row>
    <row r="16" spans="1:10">
      <c r="A16" s="122">
        <v>11</v>
      </c>
      <c r="B16" s="122" t="s">
        <v>198</v>
      </c>
      <c r="C16" s="122" t="s">
        <v>199</v>
      </c>
      <c r="E16" s="123">
        <v>11092</v>
      </c>
      <c r="F16" s="292" t="s">
        <v>191</v>
      </c>
      <c r="G16" s="195">
        <v>166</v>
      </c>
    </row>
    <row r="17" spans="1:10">
      <c r="A17" s="122">
        <v>12</v>
      </c>
      <c r="B17" s="122" t="s">
        <v>200</v>
      </c>
      <c r="C17" s="122" t="s">
        <v>58</v>
      </c>
      <c r="E17" s="123">
        <v>46000</v>
      </c>
      <c r="F17" s="292" t="s">
        <v>191</v>
      </c>
      <c r="G17" s="195">
        <v>690</v>
      </c>
    </row>
    <row r="18" spans="1:10">
      <c r="A18" s="122">
        <v>13</v>
      </c>
      <c r="B18" s="122" t="s">
        <v>200</v>
      </c>
      <c r="C18" s="122" t="s">
        <v>58</v>
      </c>
      <c r="E18" s="123">
        <v>61144</v>
      </c>
      <c r="F18" s="292" t="s">
        <v>191</v>
      </c>
      <c r="G18" s="195">
        <v>917</v>
      </c>
    </row>
    <row r="19" spans="1:10">
      <c r="A19" s="122">
        <v>14</v>
      </c>
      <c r="B19" s="122" t="s">
        <v>201</v>
      </c>
      <c r="C19" s="122" t="s">
        <v>202</v>
      </c>
      <c r="E19" s="123">
        <v>8400</v>
      </c>
      <c r="F19" s="292" t="s">
        <v>191</v>
      </c>
      <c r="G19" s="195">
        <v>126</v>
      </c>
    </row>
    <row r="20" spans="1:10">
      <c r="A20" s="122">
        <v>15</v>
      </c>
      <c r="B20" s="122" t="s">
        <v>200</v>
      </c>
      <c r="C20" s="122" t="s">
        <v>203</v>
      </c>
      <c r="E20" s="123">
        <v>10750</v>
      </c>
      <c r="F20" s="292" t="s">
        <v>191</v>
      </c>
      <c r="G20" s="195">
        <v>161</v>
      </c>
    </row>
    <row r="21" spans="1:10">
      <c r="A21" s="122">
        <v>16</v>
      </c>
      <c r="B21" s="122" t="s">
        <v>200</v>
      </c>
      <c r="C21" s="122" t="s">
        <v>203</v>
      </c>
      <c r="E21" s="123">
        <v>52450</v>
      </c>
      <c r="F21" s="292" t="s">
        <v>191</v>
      </c>
      <c r="G21" s="195">
        <v>786</v>
      </c>
    </row>
    <row r="22" spans="1:10">
      <c r="A22" s="122">
        <v>17</v>
      </c>
      <c r="B22" s="122" t="s">
        <v>204</v>
      </c>
      <c r="C22" s="122" t="s">
        <v>205</v>
      </c>
      <c r="E22" s="123">
        <v>4500</v>
      </c>
      <c r="F22" s="292" t="s">
        <v>191</v>
      </c>
      <c r="G22" s="195">
        <v>68</v>
      </c>
    </row>
    <row r="23" spans="1:10">
      <c r="A23" s="122">
        <v>18</v>
      </c>
      <c r="B23" s="122" t="s">
        <v>206</v>
      </c>
      <c r="C23" s="122" t="s">
        <v>205</v>
      </c>
      <c r="E23" s="123">
        <v>4500</v>
      </c>
      <c r="F23" s="292" t="s">
        <v>191</v>
      </c>
      <c r="G23" s="195">
        <v>68</v>
      </c>
    </row>
    <row r="24" spans="1:10">
      <c r="A24" s="122">
        <v>19</v>
      </c>
      <c r="B24" s="122" t="s">
        <v>207</v>
      </c>
      <c r="C24" s="122" t="s">
        <v>205</v>
      </c>
      <c r="E24" s="123">
        <v>4662</v>
      </c>
      <c r="F24" s="292" t="s">
        <v>191</v>
      </c>
      <c r="G24" s="195">
        <v>70</v>
      </c>
    </row>
    <row r="25" spans="1:10">
      <c r="A25" s="122">
        <v>20</v>
      </c>
      <c r="B25" s="122" t="s">
        <v>195</v>
      </c>
      <c r="C25" s="122" t="s">
        <v>205</v>
      </c>
      <c r="E25" s="123">
        <v>2363</v>
      </c>
      <c r="F25" s="292" t="s">
        <v>191</v>
      </c>
      <c r="G25" s="195">
        <v>35</v>
      </c>
    </row>
    <row r="26" spans="1:10">
      <c r="A26" s="122">
        <v>21</v>
      </c>
      <c r="B26" s="122" t="s">
        <v>198</v>
      </c>
      <c r="C26" s="122" t="s">
        <v>208</v>
      </c>
      <c r="E26" s="123">
        <v>11219</v>
      </c>
      <c r="F26" s="292" t="s">
        <v>191</v>
      </c>
      <c r="G26" s="195">
        <v>168</v>
      </c>
    </row>
    <row r="27" spans="1:10" s="193" customFormat="1">
      <c r="E27" s="129">
        <f>SUM(E6:E26)</f>
        <v>2053032</v>
      </c>
      <c r="F27" s="200"/>
      <c r="G27" s="68">
        <f>SUM(G6:G26)</f>
        <v>30795</v>
      </c>
      <c r="H27" s="201"/>
      <c r="I27" s="201"/>
    </row>
    <row r="28" spans="1:10">
      <c r="F28" s="199"/>
    </row>
    <row r="29" spans="1:10">
      <c r="F29" s="199"/>
    </row>
    <row r="30" spans="1:10" s="194" customFormat="1">
      <c r="A30" s="119" t="s">
        <v>129</v>
      </c>
      <c r="B30" s="202"/>
      <c r="C30" s="203"/>
      <c r="D30" s="204"/>
      <c r="E30" s="205"/>
      <c r="F30" s="206"/>
      <c r="G30" s="205"/>
      <c r="H30" s="205"/>
      <c r="I30" s="205"/>
    </row>
    <row r="31" spans="1:10" s="119" customFormat="1">
      <c r="A31" s="119" t="s">
        <v>4</v>
      </c>
      <c r="B31" s="196" t="s">
        <v>5</v>
      </c>
      <c r="C31" s="196" t="s">
        <v>6</v>
      </c>
      <c r="D31" s="196" t="s">
        <v>7</v>
      </c>
      <c r="E31" s="197" t="s">
        <v>9</v>
      </c>
      <c r="F31" s="197" t="s">
        <v>8</v>
      </c>
      <c r="G31" s="198" t="s">
        <v>10</v>
      </c>
      <c r="H31" s="197"/>
      <c r="I31" s="197"/>
      <c r="J31" s="197"/>
    </row>
    <row r="32" spans="1:10">
      <c r="A32" s="122">
        <v>1</v>
      </c>
      <c r="B32" s="122" t="s">
        <v>209</v>
      </c>
      <c r="C32" s="122" t="s">
        <v>210</v>
      </c>
      <c r="E32" s="123">
        <v>10000</v>
      </c>
      <c r="F32" s="199">
        <v>3.7499999999999999E-2</v>
      </c>
      <c r="G32" s="195">
        <v>375</v>
      </c>
    </row>
    <row r="33" spans="1:10">
      <c r="A33" s="122">
        <v>2</v>
      </c>
      <c r="B33" s="122" t="s">
        <v>209</v>
      </c>
      <c r="C33" s="122" t="s">
        <v>211</v>
      </c>
      <c r="E33" s="123">
        <v>2000</v>
      </c>
      <c r="F33" s="199">
        <v>3.7499999999999999E-2</v>
      </c>
      <c r="G33" s="195">
        <v>75</v>
      </c>
    </row>
    <row r="34" spans="1:10">
      <c r="E34" s="129">
        <f>SUM(E32:E33)</f>
        <v>12000</v>
      </c>
      <c r="F34" s="199"/>
      <c r="G34" s="68">
        <f t="shared" ref="G34" si="0">SUM(G32:G33)</f>
        <v>450</v>
      </c>
    </row>
    <row r="35" spans="1:10">
      <c r="F35" s="199"/>
    </row>
    <row r="36" spans="1:10">
      <c r="F36" s="199"/>
    </row>
    <row r="37" spans="1:10">
      <c r="A37" s="119" t="s">
        <v>158</v>
      </c>
      <c r="F37" s="199"/>
    </row>
    <row r="38" spans="1:10" s="119" customFormat="1">
      <c r="A38" s="119" t="s">
        <v>4</v>
      </c>
      <c r="B38" s="196" t="s">
        <v>5</v>
      </c>
      <c r="C38" s="196" t="s">
        <v>6</v>
      </c>
      <c r="D38" s="196" t="s">
        <v>7</v>
      </c>
      <c r="E38" s="197" t="s">
        <v>9</v>
      </c>
      <c r="F38" s="197" t="s">
        <v>8</v>
      </c>
      <c r="G38" s="198" t="s">
        <v>10</v>
      </c>
      <c r="H38" s="197"/>
      <c r="I38" s="197"/>
      <c r="J38" s="197"/>
    </row>
    <row r="39" spans="1:10">
      <c r="A39" s="122">
        <v>1</v>
      </c>
      <c r="B39" s="207">
        <v>44079</v>
      </c>
      <c r="C39" s="208" t="s">
        <v>150</v>
      </c>
      <c r="D39" s="209"/>
      <c r="E39" s="123">
        <v>260</v>
      </c>
      <c r="F39" s="199">
        <v>7.4999999999999997E-3</v>
      </c>
      <c r="G39" s="210">
        <v>2</v>
      </c>
    </row>
    <row r="40" spans="1:10">
      <c r="A40" s="122">
        <v>2</v>
      </c>
      <c r="B40" s="207">
        <v>44086</v>
      </c>
      <c r="C40" s="208" t="s">
        <v>150</v>
      </c>
      <c r="D40" s="209"/>
      <c r="E40" s="123">
        <v>130</v>
      </c>
      <c r="F40" s="199">
        <v>7.4999999999999997E-3</v>
      </c>
      <c r="G40" s="210">
        <v>1</v>
      </c>
    </row>
    <row r="41" spans="1:10">
      <c r="A41" s="122">
        <v>3</v>
      </c>
      <c r="B41" s="207">
        <v>44093</v>
      </c>
      <c r="C41" s="208" t="s">
        <v>150</v>
      </c>
      <c r="D41" s="209"/>
      <c r="E41" s="123">
        <v>130</v>
      </c>
      <c r="F41" s="199">
        <v>7.4999999999999997E-3</v>
      </c>
      <c r="G41" s="210">
        <v>1</v>
      </c>
    </row>
    <row r="42" spans="1:10">
      <c r="A42" s="122">
        <v>4</v>
      </c>
      <c r="B42" s="207">
        <v>44102</v>
      </c>
      <c r="C42" s="208" t="s">
        <v>150</v>
      </c>
      <c r="D42" s="209"/>
      <c r="E42" s="123">
        <v>130</v>
      </c>
      <c r="F42" s="199">
        <v>7.4999999999999997E-3</v>
      </c>
      <c r="G42" s="210">
        <v>1</v>
      </c>
    </row>
    <row r="43" spans="1:10">
      <c r="A43" s="122">
        <v>5</v>
      </c>
      <c r="B43" s="207">
        <v>44103</v>
      </c>
      <c r="C43" s="208" t="s">
        <v>150</v>
      </c>
      <c r="D43" s="209"/>
      <c r="E43" s="123">
        <v>10000</v>
      </c>
      <c r="F43" s="199">
        <v>7.4999999999999997E-3</v>
      </c>
      <c r="G43" s="210">
        <v>75</v>
      </c>
    </row>
    <row r="44" spans="1:10">
      <c r="A44" s="122">
        <v>6</v>
      </c>
      <c r="B44" s="207">
        <v>44079</v>
      </c>
      <c r="C44" s="208" t="s">
        <v>12</v>
      </c>
      <c r="D44" s="209"/>
      <c r="E44" s="123">
        <v>260</v>
      </c>
      <c r="F44" s="199">
        <v>7.4999999999999997E-3</v>
      </c>
      <c r="G44" s="210">
        <v>2</v>
      </c>
    </row>
    <row r="45" spans="1:10">
      <c r="A45" s="122">
        <v>7</v>
      </c>
      <c r="B45" s="207">
        <v>44081</v>
      </c>
      <c r="C45" s="208" t="s">
        <v>12</v>
      </c>
      <c r="D45" s="209"/>
      <c r="E45" s="123">
        <v>20000</v>
      </c>
      <c r="F45" s="199">
        <v>7.4999999999999997E-3</v>
      </c>
      <c r="G45" s="210">
        <v>150</v>
      </c>
    </row>
    <row r="46" spans="1:10">
      <c r="A46" s="122">
        <v>8</v>
      </c>
      <c r="B46" s="207">
        <v>44086</v>
      </c>
      <c r="C46" s="208" t="s">
        <v>12</v>
      </c>
      <c r="D46" s="209"/>
      <c r="E46" s="123">
        <v>130</v>
      </c>
      <c r="F46" s="199">
        <v>7.4999999999999997E-3</v>
      </c>
      <c r="G46" s="210">
        <v>1</v>
      </c>
    </row>
    <row r="47" spans="1:10">
      <c r="A47" s="122">
        <v>9</v>
      </c>
      <c r="B47" s="207">
        <v>44088</v>
      </c>
      <c r="C47" s="208" t="s">
        <v>12</v>
      </c>
      <c r="D47" s="209"/>
      <c r="E47" s="123">
        <v>20000</v>
      </c>
      <c r="F47" s="199">
        <v>7.4999999999999997E-3</v>
      </c>
      <c r="G47" s="210">
        <v>150</v>
      </c>
    </row>
    <row r="48" spans="1:10">
      <c r="A48" s="122">
        <v>10</v>
      </c>
      <c r="B48" s="207">
        <v>44093</v>
      </c>
      <c r="C48" s="208" t="s">
        <v>12</v>
      </c>
      <c r="D48" s="209"/>
      <c r="E48" s="123">
        <v>130</v>
      </c>
      <c r="F48" s="199">
        <v>7.4999999999999997E-3</v>
      </c>
      <c r="G48" s="210">
        <v>1</v>
      </c>
    </row>
    <row r="49" spans="1:7">
      <c r="A49" s="122">
        <v>11</v>
      </c>
      <c r="B49" s="207">
        <v>44095</v>
      </c>
      <c r="C49" s="208" t="s">
        <v>12</v>
      </c>
      <c r="D49" s="209"/>
      <c r="E49" s="123">
        <v>10000</v>
      </c>
      <c r="F49" s="199">
        <v>7.4999999999999997E-3</v>
      </c>
      <c r="G49" s="210">
        <v>75</v>
      </c>
    </row>
    <row r="50" spans="1:7">
      <c r="A50" s="122">
        <v>12</v>
      </c>
      <c r="B50" s="207">
        <v>44102</v>
      </c>
      <c r="C50" s="208" t="s">
        <v>12</v>
      </c>
      <c r="D50" s="209"/>
      <c r="E50" s="123">
        <v>130</v>
      </c>
      <c r="F50" s="199">
        <v>7.4999999999999997E-3</v>
      </c>
      <c r="G50" s="210">
        <v>1</v>
      </c>
    </row>
    <row r="51" spans="1:7">
      <c r="A51" s="122">
        <v>13</v>
      </c>
      <c r="B51" s="207">
        <v>44103</v>
      </c>
      <c r="C51" s="208" t="s">
        <v>12</v>
      </c>
      <c r="D51" s="209"/>
      <c r="E51" s="123">
        <v>15000</v>
      </c>
      <c r="F51" s="199">
        <v>7.4999999999999997E-3</v>
      </c>
      <c r="G51" s="210">
        <v>113</v>
      </c>
    </row>
    <row r="52" spans="1:7">
      <c r="A52" s="122">
        <v>14</v>
      </c>
      <c r="B52" s="207">
        <v>44079</v>
      </c>
      <c r="C52" s="208" t="s">
        <v>25</v>
      </c>
      <c r="D52" s="209"/>
      <c r="E52" s="123">
        <v>260</v>
      </c>
      <c r="F52" s="199">
        <v>7.4999999999999997E-3</v>
      </c>
      <c r="G52" s="210">
        <v>3</v>
      </c>
    </row>
    <row r="53" spans="1:7">
      <c r="A53" s="122">
        <v>15</v>
      </c>
      <c r="B53" s="207">
        <v>44081</v>
      </c>
      <c r="C53" s="208" t="s">
        <v>25</v>
      </c>
      <c r="D53" s="209"/>
      <c r="E53" s="123">
        <v>20000</v>
      </c>
      <c r="F53" s="199">
        <v>7.4999999999999997E-3</v>
      </c>
      <c r="G53" s="210">
        <v>150</v>
      </c>
    </row>
    <row r="54" spans="1:7">
      <c r="A54" s="122">
        <v>16</v>
      </c>
      <c r="B54" s="207">
        <v>44084</v>
      </c>
      <c r="C54" s="208" t="s">
        <v>25</v>
      </c>
      <c r="D54" s="209"/>
      <c r="E54" s="123">
        <v>3600</v>
      </c>
      <c r="F54" s="199">
        <v>7.4999999999999997E-3</v>
      </c>
      <c r="G54" s="210">
        <v>27</v>
      </c>
    </row>
    <row r="55" spans="1:7">
      <c r="A55" s="122">
        <v>17</v>
      </c>
      <c r="B55" s="207">
        <v>44086</v>
      </c>
      <c r="C55" s="208" t="s">
        <v>25</v>
      </c>
      <c r="D55" s="209"/>
      <c r="E55" s="123">
        <v>130</v>
      </c>
      <c r="F55" s="199">
        <v>7.4999999999999997E-3</v>
      </c>
      <c r="G55" s="210">
        <v>1</v>
      </c>
    </row>
    <row r="56" spans="1:7">
      <c r="A56" s="122">
        <v>18</v>
      </c>
      <c r="B56" s="207">
        <v>44088</v>
      </c>
      <c r="C56" s="208" t="s">
        <v>25</v>
      </c>
      <c r="D56" s="209"/>
      <c r="E56" s="123">
        <v>50000</v>
      </c>
      <c r="F56" s="199">
        <v>7.4999999999999997E-3</v>
      </c>
      <c r="G56" s="210">
        <v>375</v>
      </c>
    </row>
    <row r="57" spans="1:7">
      <c r="A57" s="122">
        <v>19</v>
      </c>
      <c r="B57" s="207">
        <v>44093</v>
      </c>
      <c r="C57" s="208" t="s">
        <v>25</v>
      </c>
      <c r="D57" s="209"/>
      <c r="E57" s="123">
        <v>130</v>
      </c>
      <c r="F57" s="199">
        <v>7.4999999999999997E-3</v>
      </c>
      <c r="G57" s="210">
        <v>1</v>
      </c>
    </row>
    <row r="58" spans="1:7">
      <c r="A58" s="122">
        <v>20</v>
      </c>
      <c r="B58" s="207">
        <v>44095</v>
      </c>
      <c r="C58" s="208" t="s">
        <v>25</v>
      </c>
      <c r="D58" s="209"/>
      <c r="E58" s="123">
        <v>25000</v>
      </c>
      <c r="F58" s="199">
        <v>7.4999999999999997E-3</v>
      </c>
      <c r="G58" s="210">
        <v>188</v>
      </c>
    </row>
    <row r="59" spans="1:7">
      <c r="A59" s="122">
        <v>21</v>
      </c>
      <c r="B59" s="207">
        <v>44102</v>
      </c>
      <c r="C59" s="208" t="s">
        <v>25</v>
      </c>
      <c r="D59" s="209"/>
      <c r="E59" s="123">
        <v>130</v>
      </c>
      <c r="F59" s="199">
        <v>7.4999999999999997E-3</v>
      </c>
      <c r="G59" s="210">
        <v>1</v>
      </c>
    </row>
    <row r="60" spans="1:7">
      <c r="A60" s="122">
        <v>22</v>
      </c>
      <c r="B60" s="207">
        <v>44103</v>
      </c>
      <c r="C60" s="208" t="s">
        <v>25</v>
      </c>
      <c r="D60" s="209"/>
      <c r="E60" s="123">
        <v>50000</v>
      </c>
      <c r="F60" s="199">
        <v>7.4999999999999997E-3</v>
      </c>
      <c r="G60" s="210">
        <v>375</v>
      </c>
    </row>
    <row r="61" spans="1:7">
      <c r="A61" s="122">
        <v>23</v>
      </c>
      <c r="B61" s="207">
        <v>44079</v>
      </c>
      <c r="C61" s="208" t="s">
        <v>24</v>
      </c>
      <c r="D61" s="209"/>
      <c r="E61" s="123">
        <v>1560</v>
      </c>
      <c r="F61" s="199">
        <v>7.4999999999999997E-3</v>
      </c>
      <c r="G61" s="210">
        <v>12</v>
      </c>
    </row>
    <row r="62" spans="1:7">
      <c r="A62" s="122">
        <v>24</v>
      </c>
      <c r="B62" s="207">
        <v>44086</v>
      </c>
      <c r="C62" s="208" t="s">
        <v>24</v>
      </c>
      <c r="D62" s="209"/>
      <c r="E62" s="123">
        <v>780</v>
      </c>
      <c r="F62" s="199">
        <v>7.4999999999999997E-3</v>
      </c>
      <c r="G62" s="210">
        <v>5</v>
      </c>
    </row>
    <row r="63" spans="1:7">
      <c r="A63" s="122">
        <v>25</v>
      </c>
      <c r="B63" s="207">
        <v>44093</v>
      </c>
      <c r="C63" s="208" t="s">
        <v>24</v>
      </c>
      <c r="D63" s="209"/>
      <c r="E63" s="123">
        <v>780</v>
      </c>
      <c r="F63" s="199">
        <v>7.4999999999999997E-3</v>
      </c>
      <c r="G63" s="210">
        <v>6</v>
      </c>
    </row>
    <row r="64" spans="1:7">
      <c r="A64" s="122">
        <v>26</v>
      </c>
      <c r="B64" s="207">
        <v>44095</v>
      </c>
      <c r="C64" s="208" t="s">
        <v>24</v>
      </c>
      <c r="D64" s="209"/>
      <c r="E64" s="123">
        <v>50000</v>
      </c>
      <c r="F64" s="199">
        <v>7.4999999999999997E-3</v>
      </c>
      <c r="G64" s="210">
        <v>375</v>
      </c>
    </row>
    <row r="65" spans="1:7">
      <c r="A65" s="122">
        <v>27</v>
      </c>
      <c r="B65" s="207">
        <v>44102</v>
      </c>
      <c r="C65" s="208" t="s">
        <v>24</v>
      </c>
      <c r="D65" s="209"/>
      <c r="E65" s="123">
        <v>520</v>
      </c>
      <c r="F65" s="199">
        <v>7.4999999999999997E-3</v>
      </c>
      <c r="G65" s="210">
        <v>4</v>
      </c>
    </row>
    <row r="66" spans="1:7">
      <c r="A66" s="122">
        <v>28</v>
      </c>
      <c r="B66" s="207">
        <v>44103</v>
      </c>
      <c r="C66" s="208" t="s">
        <v>24</v>
      </c>
      <c r="E66" s="123">
        <v>40000</v>
      </c>
      <c r="F66" s="199">
        <v>7.4999999999999997E-3</v>
      </c>
      <c r="G66" s="210">
        <v>300</v>
      </c>
    </row>
    <row r="67" spans="1:7">
      <c r="A67" s="122">
        <v>29</v>
      </c>
      <c r="B67" s="207">
        <v>44081</v>
      </c>
      <c r="C67" s="208" t="s">
        <v>151</v>
      </c>
      <c r="D67" s="209"/>
      <c r="E67" s="123">
        <v>5000</v>
      </c>
      <c r="F67" s="199">
        <v>7.4999999999999997E-3</v>
      </c>
      <c r="G67" s="210">
        <v>38</v>
      </c>
    </row>
    <row r="68" spans="1:7">
      <c r="A68" s="122">
        <v>30</v>
      </c>
      <c r="B68" s="207">
        <v>44088</v>
      </c>
      <c r="C68" s="208" t="s">
        <v>151</v>
      </c>
      <c r="D68" s="209"/>
      <c r="E68" s="123">
        <v>4180</v>
      </c>
      <c r="F68" s="199">
        <v>7.4999999999999997E-3</v>
      </c>
      <c r="G68" s="210">
        <v>31</v>
      </c>
    </row>
    <row r="69" spans="1:7">
      <c r="A69" s="122">
        <v>31</v>
      </c>
      <c r="B69" s="207">
        <v>44103</v>
      </c>
      <c r="C69" s="208" t="s">
        <v>23</v>
      </c>
      <c r="D69" s="209"/>
      <c r="E69" s="123">
        <v>15000</v>
      </c>
      <c r="F69" s="199">
        <v>7.4999999999999997E-3</v>
      </c>
      <c r="G69" s="210">
        <v>113</v>
      </c>
    </row>
    <row r="70" spans="1:7">
      <c r="A70" s="122">
        <v>32</v>
      </c>
      <c r="B70" s="207">
        <v>44081</v>
      </c>
      <c r="C70" s="208" t="s">
        <v>66</v>
      </c>
      <c r="D70" s="209"/>
      <c r="E70" s="123">
        <v>5000</v>
      </c>
      <c r="F70" s="199">
        <v>7.4999999999999997E-3</v>
      </c>
      <c r="G70" s="210">
        <v>38</v>
      </c>
    </row>
    <row r="71" spans="1:7">
      <c r="A71" s="122">
        <v>33</v>
      </c>
      <c r="B71" s="207">
        <v>44088</v>
      </c>
      <c r="C71" s="208" t="s">
        <v>66</v>
      </c>
      <c r="D71" s="209"/>
      <c r="E71" s="123">
        <v>5000</v>
      </c>
      <c r="F71" s="199">
        <v>7.4999999999999997E-3</v>
      </c>
      <c r="G71" s="210">
        <v>38</v>
      </c>
    </row>
    <row r="72" spans="1:7">
      <c r="A72" s="122">
        <v>34</v>
      </c>
      <c r="B72" s="207">
        <v>44103</v>
      </c>
      <c r="C72" s="208" t="s">
        <v>66</v>
      </c>
      <c r="D72" s="209"/>
      <c r="E72" s="123">
        <v>3000</v>
      </c>
      <c r="F72" s="199">
        <v>7.4999999999999997E-3</v>
      </c>
      <c r="G72" s="210">
        <v>23</v>
      </c>
    </row>
    <row r="73" spans="1:7">
      <c r="A73" s="122">
        <v>35</v>
      </c>
      <c r="B73" s="207">
        <v>44095</v>
      </c>
      <c r="C73" s="208" t="s">
        <v>17</v>
      </c>
      <c r="D73" s="209"/>
      <c r="E73" s="123">
        <v>3000</v>
      </c>
      <c r="F73" s="199">
        <v>7.4999999999999997E-3</v>
      </c>
      <c r="G73" s="210">
        <v>23</v>
      </c>
    </row>
    <row r="74" spans="1:7">
      <c r="A74" s="122">
        <v>36</v>
      </c>
      <c r="B74" s="207">
        <v>44081</v>
      </c>
      <c r="C74" s="208" t="s">
        <v>176</v>
      </c>
      <c r="D74" s="209"/>
      <c r="E74" s="123">
        <v>9000</v>
      </c>
      <c r="F74" s="199">
        <v>7.4999999999999997E-3</v>
      </c>
      <c r="G74" s="210">
        <v>68</v>
      </c>
    </row>
    <row r="75" spans="1:7">
      <c r="A75" s="122">
        <v>37</v>
      </c>
      <c r="B75" s="207">
        <v>44103</v>
      </c>
      <c r="C75" s="208" t="s">
        <v>176</v>
      </c>
      <c r="D75" s="209"/>
      <c r="E75" s="123">
        <v>3000</v>
      </c>
      <c r="F75" s="199">
        <v>7.4999999999999997E-3</v>
      </c>
      <c r="G75" s="210">
        <v>23</v>
      </c>
    </row>
    <row r="76" spans="1:7">
      <c r="A76" s="122">
        <v>38</v>
      </c>
      <c r="B76" s="207">
        <v>44079</v>
      </c>
      <c r="C76" s="208" t="s">
        <v>22</v>
      </c>
      <c r="D76" s="209"/>
      <c r="E76" s="123">
        <v>520</v>
      </c>
      <c r="F76" s="199">
        <v>7.4999999999999997E-3</v>
      </c>
      <c r="G76" s="210">
        <v>3</v>
      </c>
    </row>
    <row r="77" spans="1:7">
      <c r="A77" s="122">
        <v>39</v>
      </c>
      <c r="B77" s="207">
        <v>44081</v>
      </c>
      <c r="C77" s="208" t="s">
        <v>22</v>
      </c>
      <c r="D77" s="209"/>
      <c r="E77" s="123">
        <v>10000</v>
      </c>
      <c r="F77" s="199">
        <v>7.4999999999999997E-3</v>
      </c>
      <c r="G77" s="210">
        <v>75</v>
      </c>
    </row>
    <row r="78" spans="1:7">
      <c r="A78" s="122">
        <v>40</v>
      </c>
      <c r="B78" s="207">
        <v>44086</v>
      </c>
      <c r="C78" s="208" t="s">
        <v>22</v>
      </c>
      <c r="D78" s="209"/>
      <c r="E78" s="123">
        <v>130</v>
      </c>
      <c r="F78" s="199">
        <v>7.4999999999999997E-3</v>
      </c>
      <c r="G78" s="210">
        <v>1</v>
      </c>
    </row>
    <row r="79" spans="1:7">
      <c r="A79" s="122">
        <v>41</v>
      </c>
      <c r="B79" s="207">
        <v>44088</v>
      </c>
      <c r="C79" s="208" t="s">
        <v>22</v>
      </c>
      <c r="D79" s="209"/>
      <c r="E79" s="123">
        <v>10000</v>
      </c>
      <c r="F79" s="199">
        <v>7.4999999999999997E-3</v>
      </c>
      <c r="G79" s="210">
        <v>75</v>
      </c>
    </row>
    <row r="80" spans="1:7">
      <c r="A80" s="122">
        <v>42</v>
      </c>
      <c r="B80" s="207">
        <v>44093</v>
      </c>
      <c r="C80" s="208" t="s">
        <v>22</v>
      </c>
      <c r="D80" s="209"/>
      <c r="E80" s="123">
        <v>260</v>
      </c>
      <c r="F80" s="199">
        <v>7.4999999999999997E-3</v>
      </c>
      <c r="G80" s="210">
        <v>2</v>
      </c>
    </row>
    <row r="81" spans="1:7">
      <c r="A81" s="122">
        <v>43</v>
      </c>
      <c r="B81" s="207">
        <v>44100</v>
      </c>
      <c r="C81" s="208" t="s">
        <v>22</v>
      </c>
      <c r="D81" s="209"/>
      <c r="E81" s="123">
        <v>9144</v>
      </c>
      <c r="F81" s="199">
        <v>7.4999999999999997E-3</v>
      </c>
      <c r="G81" s="210">
        <v>69</v>
      </c>
    </row>
    <row r="82" spans="1:7">
      <c r="A82" s="122">
        <v>44</v>
      </c>
      <c r="B82" s="207">
        <v>44102</v>
      </c>
      <c r="C82" s="208" t="s">
        <v>22</v>
      </c>
      <c r="D82" s="209"/>
      <c r="E82" s="123">
        <v>260</v>
      </c>
      <c r="F82" s="199">
        <v>7.4999999999999997E-3</v>
      </c>
      <c r="G82" s="210">
        <v>1</v>
      </c>
    </row>
    <row r="83" spans="1:7">
      <c r="A83" s="122">
        <v>45</v>
      </c>
      <c r="B83" s="207">
        <v>44103</v>
      </c>
      <c r="C83" s="208" t="s">
        <v>22</v>
      </c>
      <c r="D83" s="209"/>
      <c r="E83" s="123">
        <v>25000</v>
      </c>
      <c r="F83" s="199">
        <v>7.4999999999999997E-3</v>
      </c>
      <c r="G83" s="210">
        <v>188</v>
      </c>
    </row>
    <row r="84" spans="1:7">
      <c r="A84" s="122">
        <v>46</v>
      </c>
      <c r="B84" s="207">
        <v>44081</v>
      </c>
      <c r="C84" s="208" t="s">
        <v>13</v>
      </c>
      <c r="D84" s="209"/>
      <c r="E84" s="123">
        <v>5000</v>
      </c>
      <c r="F84" s="199">
        <v>7.4999999999999997E-3</v>
      </c>
      <c r="G84" s="210">
        <v>38</v>
      </c>
    </row>
    <row r="85" spans="1:7">
      <c r="A85" s="122">
        <v>47</v>
      </c>
      <c r="B85" s="207">
        <v>44088</v>
      </c>
      <c r="C85" s="208" t="s">
        <v>13</v>
      </c>
      <c r="D85" s="209"/>
      <c r="E85" s="123">
        <v>15000</v>
      </c>
      <c r="F85" s="199">
        <v>7.4999999999999997E-3</v>
      </c>
      <c r="G85" s="210">
        <v>113</v>
      </c>
    </row>
    <row r="86" spans="1:7">
      <c r="A86" s="122">
        <v>48</v>
      </c>
      <c r="B86" s="207">
        <v>44095</v>
      </c>
      <c r="C86" s="208" t="s">
        <v>13</v>
      </c>
      <c r="D86" s="209"/>
      <c r="E86" s="123">
        <v>6000</v>
      </c>
      <c r="F86" s="199">
        <v>7.4999999999999997E-3</v>
      </c>
      <c r="G86" s="210">
        <v>45</v>
      </c>
    </row>
    <row r="87" spans="1:7">
      <c r="A87" s="122">
        <v>49</v>
      </c>
      <c r="B87" s="207">
        <v>44076</v>
      </c>
      <c r="C87" s="208" t="s">
        <v>170</v>
      </c>
      <c r="D87" s="209"/>
      <c r="E87" s="123">
        <v>9398</v>
      </c>
      <c r="F87" s="199">
        <v>7.4999999999999997E-3</v>
      </c>
      <c r="G87" s="210">
        <v>70</v>
      </c>
    </row>
    <row r="88" spans="1:7">
      <c r="A88" s="122">
        <v>50</v>
      </c>
      <c r="B88" s="207">
        <v>44076</v>
      </c>
      <c r="C88" s="208" t="s">
        <v>170</v>
      </c>
      <c r="D88" s="209"/>
      <c r="E88" s="123">
        <v>15017</v>
      </c>
      <c r="F88" s="199">
        <v>7.4999999999999997E-3</v>
      </c>
      <c r="G88" s="210">
        <v>113</v>
      </c>
    </row>
    <row r="89" spans="1:7">
      <c r="A89" s="122">
        <v>51</v>
      </c>
      <c r="B89" s="207">
        <v>44095</v>
      </c>
      <c r="C89" s="208" t="s">
        <v>170</v>
      </c>
      <c r="D89" s="209"/>
      <c r="E89" s="123">
        <v>10000</v>
      </c>
      <c r="F89" s="199">
        <v>7.4999999999999997E-3</v>
      </c>
      <c r="G89" s="210">
        <v>75</v>
      </c>
    </row>
    <row r="90" spans="1:7">
      <c r="A90" s="122">
        <v>52</v>
      </c>
      <c r="B90" s="207">
        <v>44103</v>
      </c>
      <c r="C90" s="208" t="s">
        <v>170</v>
      </c>
      <c r="D90" s="209"/>
      <c r="E90" s="123">
        <v>15000</v>
      </c>
      <c r="F90" s="199">
        <v>7.4999999999999997E-3</v>
      </c>
      <c r="G90" s="210">
        <v>113</v>
      </c>
    </row>
    <row r="91" spans="1:7">
      <c r="A91" s="122">
        <v>53</v>
      </c>
      <c r="B91" s="207">
        <v>44095</v>
      </c>
      <c r="C91" s="208" t="s">
        <v>184</v>
      </c>
      <c r="D91" s="209"/>
      <c r="E91" s="123">
        <v>10000</v>
      </c>
      <c r="F91" s="199">
        <v>7.4999999999999997E-3</v>
      </c>
      <c r="G91" s="210">
        <v>75</v>
      </c>
    </row>
    <row r="92" spans="1:7">
      <c r="A92" s="122">
        <v>54</v>
      </c>
      <c r="B92" s="207">
        <v>44103</v>
      </c>
      <c r="C92" s="208" t="s">
        <v>184</v>
      </c>
      <c r="D92" s="209"/>
      <c r="E92" s="123">
        <v>5000</v>
      </c>
      <c r="F92" s="199">
        <v>7.4999999999999997E-3</v>
      </c>
      <c r="G92" s="210">
        <v>38</v>
      </c>
    </row>
    <row r="93" spans="1:7">
      <c r="A93" s="122">
        <v>55</v>
      </c>
      <c r="B93" s="207">
        <v>44077</v>
      </c>
      <c r="C93" s="208" t="s">
        <v>171</v>
      </c>
      <c r="D93" s="209"/>
      <c r="E93" s="123">
        <v>17169</v>
      </c>
      <c r="F93" s="199">
        <v>7.4999999999999997E-3</v>
      </c>
      <c r="G93" s="210">
        <v>128</v>
      </c>
    </row>
    <row r="94" spans="1:7">
      <c r="A94" s="122">
        <v>56</v>
      </c>
      <c r="B94" s="207">
        <v>44088</v>
      </c>
      <c r="C94" s="208" t="s">
        <v>171</v>
      </c>
      <c r="D94" s="209"/>
      <c r="E94" s="123">
        <v>10000</v>
      </c>
      <c r="F94" s="199">
        <v>7.4999999999999997E-3</v>
      </c>
      <c r="G94" s="210">
        <v>75</v>
      </c>
    </row>
    <row r="95" spans="1:7">
      <c r="A95" s="122">
        <v>57</v>
      </c>
      <c r="B95" s="207">
        <v>44095</v>
      </c>
      <c r="C95" s="208" t="s">
        <v>171</v>
      </c>
      <c r="D95" s="209"/>
      <c r="E95" s="123">
        <v>20000</v>
      </c>
      <c r="F95" s="199">
        <v>7.4999999999999997E-3</v>
      </c>
      <c r="G95" s="210">
        <v>150</v>
      </c>
    </row>
    <row r="96" spans="1:7">
      <c r="A96" s="122">
        <v>58</v>
      </c>
      <c r="B96" s="207">
        <v>44103</v>
      </c>
      <c r="C96" s="208" t="s">
        <v>171</v>
      </c>
      <c r="D96" s="209"/>
      <c r="E96" s="123">
        <v>50000</v>
      </c>
      <c r="F96" s="199">
        <v>7.4999999999999997E-3</v>
      </c>
      <c r="G96" s="210">
        <v>375</v>
      </c>
    </row>
    <row r="97" spans="1:7">
      <c r="A97" s="122">
        <v>59</v>
      </c>
      <c r="B97" s="207">
        <v>44104</v>
      </c>
      <c r="C97" s="208" t="s">
        <v>171</v>
      </c>
      <c r="E97" s="123">
        <v>19100</v>
      </c>
      <c r="F97" s="199">
        <v>7.4999999999999997E-3</v>
      </c>
      <c r="G97" s="210">
        <v>143</v>
      </c>
    </row>
    <row r="98" spans="1:7">
      <c r="A98" s="122">
        <v>60</v>
      </c>
      <c r="B98" s="207">
        <v>44081</v>
      </c>
      <c r="C98" s="208" t="s">
        <v>19</v>
      </c>
      <c r="D98" s="209"/>
      <c r="E98" s="123">
        <v>8500</v>
      </c>
      <c r="F98" s="199">
        <v>7.4999999999999997E-3</v>
      </c>
      <c r="G98" s="210">
        <v>64</v>
      </c>
    </row>
    <row r="99" spans="1:7">
      <c r="A99" s="122">
        <v>61</v>
      </c>
      <c r="B99" s="207">
        <v>44081</v>
      </c>
      <c r="C99" s="208" t="s">
        <v>19</v>
      </c>
      <c r="D99" s="209"/>
      <c r="E99" s="123">
        <v>5730</v>
      </c>
      <c r="F99" s="199">
        <v>7.4999999999999997E-3</v>
      </c>
      <c r="G99" s="210">
        <v>43</v>
      </c>
    </row>
    <row r="100" spans="1:7">
      <c r="A100" s="122">
        <v>62</v>
      </c>
      <c r="B100" s="207">
        <v>44088</v>
      </c>
      <c r="C100" s="208" t="s">
        <v>19</v>
      </c>
      <c r="D100" s="209"/>
      <c r="E100" s="123">
        <v>9000</v>
      </c>
      <c r="F100" s="199">
        <v>7.4999999999999997E-3</v>
      </c>
      <c r="G100" s="210">
        <v>68</v>
      </c>
    </row>
    <row r="101" spans="1:7">
      <c r="A101" s="122">
        <v>63</v>
      </c>
      <c r="B101" s="207">
        <v>44088</v>
      </c>
      <c r="C101" s="208" t="s">
        <v>19</v>
      </c>
      <c r="D101" s="209"/>
      <c r="E101" s="123">
        <v>7700</v>
      </c>
      <c r="F101" s="199">
        <v>7.4999999999999997E-3</v>
      </c>
      <c r="G101" s="210">
        <v>58</v>
      </c>
    </row>
    <row r="102" spans="1:7">
      <c r="A102" s="122">
        <v>64</v>
      </c>
      <c r="B102" s="207">
        <v>44095</v>
      </c>
      <c r="C102" s="208" t="s">
        <v>19</v>
      </c>
      <c r="D102" s="209"/>
      <c r="E102" s="123">
        <v>10000</v>
      </c>
      <c r="F102" s="199">
        <v>7.4999999999999997E-3</v>
      </c>
      <c r="G102" s="210">
        <v>75</v>
      </c>
    </row>
    <row r="103" spans="1:7">
      <c r="A103" s="122">
        <v>65</v>
      </c>
      <c r="B103" s="207">
        <v>44095</v>
      </c>
      <c r="C103" s="208" t="s">
        <v>19</v>
      </c>
      <c r="D103" s="209"/>
      <c r="E103" s="123">
        <v>8000</v>
      </c>
      <c r="F103" s="199">
        <v>7.4999999999999997E-3</v>
      </c>
      <c r="G103" s="210">
        <v>60</v>
      </c>
    </row>
    <row r="104" spans="1:7">
      <c r="A104" s="122">
        <v>66</v>
      </c>
      <c r="B104" s="207">
        <v>44103</v>
      </c>
      <c r="C104" s="208" t="s">
        <v>19</v>
      </c>
      <c r="D104" s="209"/>
      <c r="E104" s="123">
        <v>9000</v>
      </c>
      <c r="F104" s="199">
        <v>7.4999999999999997E-3</v>
      </c>
      <c r="G104" s="210">
        <v>68</v>
      </c>
    </row>
    <row r="105" spans="1:7">
      <c r="A105" s="122">
        <v>67</v>
      </c>
      <c r="B105" s="207">
        <v>44103</v>
      </c>
      <c r="C105" s="208" t="s">
        <v>19</v>
      </c>
      <c r="E105" s="123">
        <v>10420</v>
      </c>
      <c r="F105" s="199">
        <v>7.4999999999999997E-3</v>
      </c>
      <c r="G105" s="210">
        <v>78</v>
      </c>
    </row>
    <row r="106" spans="1:7">
      <c r="A106" s="122">
        <v>68</v>
      </c>
      <c r="B106" s="207">
        <v>44088</v>
      </c>
      <c r="C106" s="208" t="s">
        <v>185</v>
      </c>
      <c r="D106" s="209"/>
      <c r="E106" s="123">
        <v>1950</v>
      </c>
      <c r="F106" s="199">
        <v>7.4999999999999997E-3</v>
      </c>
      <c r="G106" s="210">
        <v>15</v>
      </c>
    </row>
    <row r="107" spans="1:7">
      <c r="A107" s="122">
        <v>69</v>
      </c>
      <c r="B107" s="207">
        <v>44095</v>
      </c>
      <c r="C107" s="208" t="s">
        <v>185</v>
      </c>
      <c r="D107" s="209"/>
      <c r="E107" s="123">
        <v>3250</v>
      </c>
      <c r="F107" s="199">
        <v>7.4999999999999997E-3</v>
      </c>
      <c r="G107" s="210">
        <v>24</v>
      </c>
    </row>
    <row r="108" spans="1:7">
      <c r="A108" s="122">
        <v>70</v>
      </c>
      <c r="B108" s="207">
        <v>44103</v>
      </c>
      <c r="C108" s="208" t="s">
        <v>185</v>
      </c>
      <c r="E108" s="123">
        <v>3250</v>
      </c>
      <c r="F108" s="199">
        <v>7.4999999999999997E-3</v>
      </c>
      <c r="G108" s="210">
        <v>24</v>
      </c>
    </row>
    <row r="109" spans="1:7">
      <c r="A109" s="122">
        <v>71</v>
      </c>
      <c r="B109" s="207">
        <v>44088</v>
      </c>
      <c r="C109" s="208" t="s">
        <v>60</v>
      </c>
      <c r="D109" s="209"/>
      <c r="E109" s="123">
        <v>2000</v>
      </c>
      <c r="F109" s="199">
        <v>7.4999999999999997E-3</v>
      </c>
      <c r="G109" s="210">
        <v>15</v>
      </c>
    </row>
    <row r="110" spans="1:7">
      <c r="A110" s="122">
        <v>72</v>
      </c>
      <c r="B110" s="207">
        <v>44095</v>
      </c>
      <c r="C110" s="208" t="s">
        <v>60</v>
      </c>
      <c r="D110" s="209"/>
      <c r="E110" s="123">
        <v>1280</v>
      </c>
      <c r="F110" s="199">
        <v>7.4999999999999997E-3</v>
      </c>
      <c r="G110" s="210">
        <v>10</v>
      </c>
    </row>
    <row r="111" spans="1:7">
      <c r="A111" s="122">
        <v>73</v>
      </c>
      <c r="B111" s="207">
        <v>44103</v>
      </c>
      <c r="C111" s="208" t="s">
        <v>60</v>
      </c>
      <c r="E111" s="123">
        <v>2175</v>
      </c>
      <c r="F111" s="199">
        <v>7.4999999999999997E-3</v>
      </c>
      <c r="G111" s="210">
        <v>16</v>
      </c>
    </row>
    <row r="112" spans="1:7">
      <c r="A112" s="122">
        <v>74</v>
      </c>
      <c r="B112" s="207">
        <v>44081</v>
      </c>
      <c r="C112" s="208" t="s">
        <v>149</v>
      </c>
      <c r="D112" s="209"/>
      <c r="E112" s="123">
        <v>1150</v>
      </c>
      <c r="F112" s="199">
        <v>7.4999999999999997E-3</v>
      </c>
      <c r="G112" s="210">
        <v>9</v>
      </c>
    </row>
    <row r="113" spans="1:7">
      <c r="A113" s="122">
        <v>75</v>
      </c>
      <c r="B113" s="207">
        <v>44088</v>
      </c>
      <c r="C113" s="208" t="s">
        <v>149</v>
      </c>
      <c r="D113" s="209"/>
      <c r="E113" s="123">
        <v>3000</v>
      </c>
      <c r="F113" s="199">
        <v>7.4999999999999997E-3</v>
      </c>
      <c r="G113" s="210">
        <v>23</v>
      </c>
    </row>
    <row r="114" spans="1:7">
      <c r="A114" s="122">
        <v>76</v>
      </c>
      <c r="B114" s="207">
        <v>44095</v>
      </c>
      <c r="C114" s="208" t="s">
        <v>149</v>
      </c>
      <c r="D114" s="209"/>
      <c r="E114" s="123">
        <v>1150</v>
      </c>
      <c r="F114" s="199">
        <v>7.4999999999999997E-3</v>
      </c>
      <c r="G114" s="210">
        <v>9</v>
      </c>
    </row>
    <row r="115" spans="1:7">
      <c r="A115" s="122">
        <v>77</v>
      </c>
      <c r="B115" s="207">
        <v>44103</v>
      </c>
      <c r="C115" s="208" t="s">
        <v>149</v>
      </c>
      <c r="D115" s="209"/>
      <c r="E115" s="123">
        <v>1150</v>
      </c>
      <c r="F115" s="199">
        <v>7.4999999999999997E-3</v>
      </c>
      <c r="G115" s="210">
        <v>9</v>
      </c>
    </row>
    <row r="116" spans="1:7">
      <c r="A116" s="122">
        <v>78</v>
      </c>
      <c r="B116" s="207">
        <v>44088</v>
      </c>
      <c r="C116" s="208" t="s">
        <v>174</v>
      </c>
      <c r="D116" s="209"/>
      <c r="E116" s="86">
        <v>4000</v>
      </c>
      <c r="F116" s="199">
        <v>7.4999999999999997E-3</v>
      </c>
      <c r="G116" s="210">
        <v>30</v>
      </c>
    </row>
    <row r="117" spans="1:7">
      <c r="A117" s="122">
        <v>79</v>
      </c>
      <c r="B117" s="207">
        <v>44103</v>
      </c>
      <c r="C117" s="208" t="s">
        <v>174</v>
      </c>
      <c r="D117" s="209"/>
      <c r="E117" s="123">
        <v>5000</v>
      </c>
      <c r="F117" s="199">
        <v>7.4999999999999997E-3</v>
      </c>
      <c r="G117" s="210">
        <v>37</v>
      </c>
    </row>
    <row r="118" spans="1:7">
      <c r="A118" s="122">
        <v>80</v>
      </c>
      <c r="B118" s="207">
        <v>44081</v>
      </c>
      <c r="C118" s="208" t="s">
        <v>14</v>
      </c>
      <c r="D118" s="209"/>
      <c r="E118" s="123">
        <v>1870</v>
      </c>
      <c r="F118" s="199">
        <v>7.4999999999999997E-3</v>
      </c>
      <c r="G118" s="210">
        <v>14</v>
      </c>
    </row>
    <row r="119" spans="1:7">
      <c r="A119" s="122">
        <v>81</v>
      </c>
      <c r="B119" s="207">
        <v>44088</v>
      </c>
      <c r="C119" s="208" t="s">
        <v>14</v>
      </c>
      <c r="D119" s="209"/>
      <c r="E119" s="123">
        <v>950</v>
      </c>
      <c r="F119" s="199">
        <v>7.4999999999999997E-3</v>
      </c>
      <c r="G119" s="210">
        <v>7</v>
      </c>
    </row>
    <row r="120" spans="1:7">
      <c r="A120" s="122">
        <v>82</v>
      </c>
      <c r="B120" s="207">
        <v>44095</v>
      </c>
      <c r="C120" s="208" t="s">
        <v>14</v>
      </c>
      <c r="D120" s="209"/>
      <c r="E120" s="123">
        <v>1100</v>
      </c>
      <c r="F120" s="199">
        <v>7.4999999999999997E-3</v>
      </c>
      <c r="G120" s="210">
        <v>8</v>
      </c>
    </row>
    <row r="121" spans="1:7">
      <c r="A121" s="122">
        <v>83</v>
      </c>
      <c r="B121" s="207">
        <v>44081</v>
      </c>
      <c r="C121" s="208" t="s">
        <v>21</v>
      </c>
      <c r="D121" s="209"/>
      <c r="E121" s="123">
        <v>2000</v>
      </c>
      <c r="F121" s="199">
        <v>7.4999999999999997E-3</v>
      </c>
      <c r="G121" s="210">
        <v>15</v>
      </c>
    </row>
    <row r="122" spans="1:7">
      <c r="A122" s="122">
        <v>84</v>
      </c>
      <c r="B122" s="207">
        <v>44081</v>
      </c>
      <c r="C122" s="208" t="s">
        <v>18</v>
      </c>
      <c r="D122" s="209"/>
      <c r="E122" s="123">
        <v>2610</v>
      </c>
      <c r="F122" s="199">
        <v>7.4999999999999997E-3</v>
      </c>
      <c r="G122" s="210">
        <v>20</v>
      </c>
    </row>
    <row r="123" spans="1:7">
      <c r="A123" s="122">
        <v>85</v>
      </c>
      <c r="B123" s="207">
        <v>44088</v>
      </c>
      <c r="C123" s="208" t="s">
        <v>18</v>
      </c>
      <c r="D123" s="209"/>
      <c r="E123" s="123">
        <v>3430</v>
      </c>
      <c r="F123" s="199">
        <v>7.4999999999999997E-3</v>
      </c>
      <c r="G123" s="210">
        <v>26</v>
      </c>
    </row>
    <row r="124" spans="1:7">
      <c r="A124" s="122">
        <v>86</v>
      </c>
      <c r="B124" s="207">
        <v>44095</v>
      </c>
      <c r="C124" s="208" t="s">
        <v>18</v>
      </c>
      <c r="D124" s="209"/>
      <c r="E124" s="123">
        <v>1650</v>
      </c>
      <c r="F124" s="199">
        <v>7.4999999999999997E-3</v>
      </c>
      <c r="G124" s="210">
        <v>12</v>
      </c>
    </row>
    <row r="125" spans="1:7">
      <c r="A125" s="122">
        <v>87</v>
      </c>
      <c r="B125" s="207">
        <v>44103</v>
      </c>
      <c r="C125" s="208" t="s">
        <v>18</v>
      </c>
      <c r="E125" s="123">
        <v>1650</v>
      </c>
      <c r="F125" s="199">
        <v>7.4999999999999997E-3</v>
      </c>
      <c r="G125" s="210">
        <v>12</v>
      </c>
    </row>
    <row r="126" spans="1:7">
      <c r="A126" s="122">
        <v>88</v>
      </c>
      <c r="B126" s="207">
        <v>44081</v>
      </c>
      <c r="C126" s="208" t="s">
        <v>63</v>
      </c>
      <c r="D126" s="209"/>
      <c r="E126" s="123">
        <v>550</v>
      </c>
      <c r="F126" s="199">
        <v>7.4999999999999997E-3</v>
      </c>
      <c r="G126" s="210">
        <v>4</v>
      </c>
    </row>
    <row r="127" spans="1:7">
      <c r="A127" s="122">
        <v>89</v>
      </c>
      <c r="B127" s="207">
        <v>44088</v>
      </c>
      <c r="C127" s="208" t="s">
        <v>63</v>
      </c>
      <c r="D127" s="209"/>
      <c r="E127" s="123">
        <v>550</v>
      </c>
      <c r="F127" s="199">
        <v>7.4999999999999997E-3</v>
      </c>
      <c r="G127" s="210">
        <v>4</v>
      </c>
    </row>
    <row r="128" spans="1:7">
      <c r="A128" s="122">
        <v>90</v>
      </c>
      <c r="B128" s="207">
        <v>44095</v>
      </c>
      <c r="C128" s="208" t="s">
        <v>63</v>
      </c>
      <c r="D128" s="209"/>
      <c r="E128" s="123">
        <v>1700</v>
      </c>
      <c r="F128" s="199">
        <v>7.4999999999999997E-3</v>
      </c>
      <c r="G128" s="210">
        <v>12</v>
      </c>
    </row>
    <row r="129" spans="1:10">
      <c r="A129" s="122">
        <v>91</v>
      </c>
      <c r="B129" s="207">
        <v>44103</v>
      </c>
      <c r="C129" s="208" t="s">
        <v>63</v>
      </c>
      <c r="E129" s="123">
        <v>2750</v>
      </c>
      <c r="F129" s="199">
        <v>7.4999999999999997E-3</v>
      </c>
      <c r="G129" s="210">
        <v>21</v>
      </c>
    </row>
    <row r="130" spans="1:10">
      <c r="A130" s="122">
        <v>92</v>
      </c>
      <c r="B130" s="207">
        <v>44095</v>
      </c>
      <c r="C130" s="208" t="s">
        <v>63</v>
      </c>
      <c r="D130" s="209"/>
      <c r="E130" s="123">
        <f>1650+550+550</f>
        <v>2750</v>
      </c>
      <c r="F130" s="199">
        <v>7.4999999999999997E-3</v>
      </c>
      <c r="G130" s="210">
        <v>21</v>
      </c>
    </row>
    <row r="131" spans="1:10">
      <c r="A131" s="122">
        <v>93</v>
      </c>
      <c r="B131" s="207">
        <v>44088</v>
      </c>
      <c r="C131" s="208" t="s">
        <v>63</v>
      </c>
      <c r="D131" s="209"/>
      <c r="E131" s="123">
        <f>1650+550+550</f>
        <v>2750</v>
      </c>
      <c r="F131" s="199">
        <v>7.4999999999999997E-3</v>
      </c>
      <c r="G131" s="210">
        <v>21</v>
      </c>
    </row>
    <row r="132" spans="1:10">
      <c r="A132" s="122">
        <v>94</v>
      </c>
      <c r="B132" s="207">
        <v>44078</v>
      </c>
      <c r="C132" s="208" t="s">
        <v>61</v>
      </c>
      <c r="D132" s="209"/>
      <c r="E132" s="123">
        <v>29800</v>
      </c>
      <c r="F132" s="199">
        <v>7.4999999999999997E-3</v>
      </c>
      <c r="G132" s="210">
        <v>220</v>
      </c>
    </row>
    <row r="133" spans="1:10">
      <c r="A133" s="122">
        <v>95</v>
      </c>
      <c r="B133" s="207">
        <v>44078</v>
      </c>
      <c r="C133" s="211" t="s">
        <v>212</v>
      </c>
      <c r="D133" s="209"/>
      <c r="E133" s="123">
        <v>9668</v>
      </c>
      <c r="F133" s="199">
        <v>7.4999999999999997E-3</v>
      </c>
      <c r="G133" s="210">
        <v>73</v>
      </c>
    </row>
    <row r="134" spans="1:10">
      <c r="A134" s="122">
        <v>96</v>
      </c>
      <c r="B134" s="207">
        <v>44081</v>
      </c>
      <c r="C134" s="208" t="s">
        <v>177</v>
      </c>
      <c r="D134" s="209"/>
      <c r="E134" s="123">
        <v>25000</v>
      </c>
      <c r="F134" s="199">
        <v>7.4999999999999997E-3</v>
      </c>
      <c r="G134" s="210">
        <v>188</v>
      </c>
    </row>
    <row r="135" spans="1:10">
      <c r="A135" s="122">
        <v>97</v>
      </c>
      <c r="B135" s="207">
        <v>44088</v>
      </c>
      <c r="C135" s="208" t="s">
        <v>177</v>
      </c>
      <c r="D135" s="209"/>
      <c r="E135" s="123">
        <v>90000</v>
      </c>
      <c r="F135" s="199">
        <v>7.4999999999999997E-3</v>
      </c>
      <c r="G135" s="210">
        <v>675</v>
      </c>
    </row>
    <row r="136" spans="1:10">
      <c r="E136" s="129">
        <f>SUM(E39:E135)</f>
        <v>911851</v>
      </c>
      <c r="F136" s="212"/>
      <c r="G136" s="68">
        <f>SUM(G39:G135)</f>
        <v>6844</v>
      </c>
    </row>
    <row r="138" spans="1:10">
      <c r="A138" s="119" t="s">
        <v>158</v>
      </c>
    </row>
    <row r="139" spans="1:10" s="119" customFormat="1">
      <c r="A139" s="119" t="s">
        <v>4</v>
      </c>
      <c r="B139" s="196" t="s">
        <v>5</v>
      </c>
      <c r="C139" s="196" t="s">
        <v>6</v>
      </c>
      <c r="D139" s="196" t="s">
        <v>7</v>
      </c>
      <c r="E139" s="197" t="s">
        <v>9</v>
      </c>
      <c r="F139" s="197" t="s">
        <v>8</v>
      </c>
      <c r="G139" s="198" t="s">
        <v>10</v>
      </c>
      <c r="H139" s="197"/>
      <c r="I139" s="197"/>
      <c r="J139" s="197"/>
    </row>
    <row r="140" spans="1:10">
      <c r="A140" s="122">
        <v>1</v>
      </c>
      <c r="B140" s="122" t="s">
        <v>201</v>
      </c>
      <c r="C140" s="122" t="s">
        <v>213</v>
      </c>
      <c r="E140" s="123">
        <v>30000</v>
      </c>
      <c r="F140" s="199">
        <v>7.4999999999999997E-2</v>
      </c>
      <c r="G140" s="195">
        <f t="shared" ref="G140:G153" si="1">E140*F140</f>
        <v>2250</v>
      </c>
    </row>
    <row r="141" spans="1:10">
      <c r="A141" s="122">
        <v>2</v>
      </c>
      <c r="B141" s="122" t="s">
        <v>201</v>
      </c>
      <c r="C141" s="122" t="s">
        <v>213</v>
      </c>
      <c r="E141" s="123">
        <v>15000</v>
      </c>
      <c r="F141" s="199">
        <v>7.4999999999999997E-2</v>
      </c>
      <c r="G141" s="195">
        <f t="shared" si="1"/>
        <v>1125</v>
      </c>
    </row>
    <row r="142" spans="1:10">
      <c r="A142" s="122">
        <v>3</v>
      </c>
      <c r="B142" s="122" t="s">
        <v>201</v>
      </c>
      <c r="C142" s="122" t="s">
        <v>213</v>
      </c>
      <c r="E142" s="123">
        <v>120000</v>
      </c>
      <c r="F142" s="199">
        <v>7.4999999999999997E-2</v>
      </c>
      <c r="G142" s="195">
        <f t="shared" si="1"/>
        <v>9000</v>
      </c>
    </row>
    <row r="143" spans="1:10">
      <c r="A143" s="122">
        <v>4</v>
      </c>
      <c r="B143" s="122" t="s">
        <v>201</v>
      </c>
      <c r="C143" s="122" t="s">
        <v>213</v>
      </c>
      <c r="E143" s="123">
        <v>22634</v>
      </c>
      <c r="F143" s="199">
        <v>7.4999999999999997E-2</v>
      </c>
      <c r="G143" s="195">
        <f t="shared" si="1"/>
        <v>1697.55</v>
      </c>
    </row>
    <row r="144" spans="1:10">
      <c r="A144" s="122">
        <v>5</v>
      </c>
      <c r="B144" s="122" t="s">
        <v>201</v>
      </c>
      <c r="C144" s="122" t="s">
        <v>214</v>
      </c>
      <c r="E144" s="123">
        <v>6752.89</v>
      </c>
      <c r="F144" s="199">
        <v>7.4999999999999997E-2</v>
      </c>
      <c r="G144" s="195">
        <f t="shared" si="1"/>
        <v>506.46674999999999</v>
      </c>
    </row>
    <row r="145" spans="1:7">
      <c r="A145" s="122">
        <v>6</v>
      </c>
      <c r="B145" s="122" t="s">
        <v>201</v>
      </c>
      <c r="C145" s="122" t="s">
        <v>214</v>
      </c>
      <c r="E145" s="123">
        <v>42644.45</v>
      </c>
      <c r="F145" s="199">
        <v>7.4999999999999997E-2</v>
      </c>
      <c r="G145" s="195">
        <f t="shared" si="1"/>
        <v>3198.3337499999998</v>
      </c>
    </row>
    <row r="146" spans="1:7">
      <c r="A146" s="122">
        <v>7</v>
      </c>
      <c r="B146" s="122" t="s">
        <v>204</v>
      </c>
      <c r="C146" s="122" t="s">
        <v>214</v>
      </c>
      <c r="E146" s="123">
        <v>600</v>
      </c>
      <c r="F146" s="199">
        <v>7.4999999999999997E-2</v>
      </c>
      <c r="G146" s="195">
        <f t="shared" si="1"/>
        <v>45</v>
      </c>
    </row>
    <row r="147" spans="1:7">
      <c r="A147" s="122">
        <v>8</v>
      </c>
      <c r="B147" s="122" t="s">
        <v>215</v>
      </c>
      <c r="C147" s="122" t="s">
        <v>216</v>
      </c>
      <c r="E147" s="123">
        <v>39620</v>
      </c>
      <c r="F147" s="199">
        <v>7.4999999999999997E-2</v>
      </c>
      <c r="G147" s="195">
        <f t="shared" si="1"/>
        <v>2971.5</v>
      </c>
    </row>
    <row r="148" spans="1:7">
      <c r="A148" s="122">
        <v>9</v>
      </c>
      <c r="B148" s="122" t="s">
        <v>209</v>
      </c>
      <c r="C148" s="122" t="s">
        <v>216</v>
      </c>
      <c r="E148" s="123">
        <v>1086</v>
      </c>
      <c r="F148" s="199">
        <v>7.4999999999999997E-2</v>
      </c>
      <c r="G148" s="195">
        <f t="shared" si="1"/>
        <v>81.45</v>
      </c>
    </row>
    <row r="149" spans="1:7">
      <c r="A149" s="122">
        <v>10</v>
      </c>
      <c r="B149" s="122" t="s">
        <v>209</v>
      </c>
      <c r="C149" s="122" t="s">
        <v>216</v>
      </c>
      <c r="E149" s="123">
        <v>9500</v>
      </c>
      <c r="F149" s="199">
        <v>7.4999999999999997E-2</v>
      </c>
      <c r="G149" s="195">
        <f t="shared" si="1"/>
        <v>712.5</v>
      </c>
    </row>
    <row r="150" spans="1:7">
      <c r="A150" s="122">
        <v>11</v>
      </c>
      <c r="B150" s="122" t="s">
        <v>209</v>
      </c>
      <c r="C150" s="122" t="s">
        <v>214</v>
      </c>
      <c r="E150" s="123">
        <v>42529.31</v>
      </c>
      <c r="F150" s="199">
        <v>7.4999999999999997E-2</v>
      </c>
      <c r="G150" s="195">
        <f t="shared" si="1"/>
        <v>3189.6982499999999</v>
      </c>
    </row>
    <row r="151" spans="1:7">
      <c r="A151" s="122">
        <v>12</v>
      </c>
      <c r="B151" s="122" t="s">
        <v>206</v>
      </c>
      <c r="C151" s="122" t="s">
        <v>213</v>
      </c>
      <c r="E151" s="123">
        <v>4000</v>
      </c>
      <c r="F151" s="199">
        <v>7.4999999999999997E-2</v>
      </c>
      <c r="G151" s="195">
        <f t="shared" si="1"/>
        <v>300</v>
      </c>
    </row>
    <row r="152" spans="1:7">
      <c r="A152" s="122">
        <v>13</v>
      </c>
      <c r="B152" s="122" t="s">
        <v>206</v>
      </c>
      <c r="C152" s="122" t="s">
        <v>213</v>
      </c>
      <c r="E152" s="123">
        <v>840</v>
      </c>
      <c r="F152" s="199">
        <v>7.4999999999999997E-2</v>
      </c>
      <c r="G152" s="195">
        <f t="shared" si="1"/>
        <v>63</v>
      </c>
    </row>
    <row r="153" spans="1:7">
      <c r="A153" s="122">
        <v>14</v>
      </c>
      <c r="B153" s="122" t="s">
        <v>217</v>
      </c>
      <c r="C153" s="122" t="s">
        <v>218</v>
      </c>
      <c r="E153" s="123">
        <v>1500</v>
      </c>
      <c r="F153" s="199">
        <v>7.4999999999999997E-2</v>
      </c>
      <c r="G153" s="195">
        <f t="shared" si="1"/>
        <v>112.5</v>
      </c>
    </row>
    <row r="154" spans="1:7">
      <c r="E154" s="129">
        <f>SUM(E140:E153)</f>
        <v>336706.65</v>
      </c>
      <c r="G154" s="68">
        <f>SUM(G140:G153)</f>
        <v>25252.998750000002</v>
      </c>
    </row>
    <row r="156" spans="1:7">
      <c r="G156" s="138">
        <f>+G154+G136+G34+G27</f>
        <v>63341.998749999999</v>
      </c>
    </row>
  </sheetData>
  <sortState xmlns:xlrd2="http://schemas.microsoft.com/office/spreadsheetml/2017/richdata2" ref="A7:G29">
    <sortCondition ref="C7:C29"/>
  </sortState>
  <printOptions gridLines="1"/>
  <pageMargins left="0.57999999999999996" right="0.70866141732283505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54"/>
  <sheetViews>
    <sheetView topLeftCell="A346" workbookViewId="0">
      <selection activeCell="M236" sqref="M236"/>
    </sheetView>
  </sheetViews>
  <sheetFormatPr defaultColWidth="9.140625" defaultRowHeight="12.75"/>
  <cols>
    <col min="1" max="1" width="7.140625" style="95" customWidth="1"/>
    <col min="2" max="2" width="12.7109375" style="95" customWidth="1"/>
    <col min="3" max="3" width="39.7109375" style="95" customWidth="1"/>
    <col min="4" max="4" width="16" style="96" customWidth="1"/>
    <col min="5" max="5" width="10.85546875" style="95" customWidth="1"/>
    <col min="6" max="6" width="11" style="96"/>
    <col min="7" max="7" width="9.85546875" style="95"/>
    <col min="8" max="9" width="9.140625" style="95"/>
    <col min="10" max="10" width="9.140625" style="96"/>
    <col min="11" max="16384" width="9.140625" style="95"/>
  </cols>
  <sheetData>
    <row r="1" spans="1:10">
      <c r="A1" s="166" t="s">
        <v>46</v>
      </c>
      <c r="C1" s="166"/>
      <c r="D1" s="167"/>
      <c r="E1" s="168"/>
    </row>
    <row r="2" spans="1:10">
      <c r="A2" s="95" t="s">
        <v>47</v>
      </c>
      <c r="C2" s="166"/>
      <c r="D2" s="167"/>
      <c r="E2" s="168"/>
    </row>
    <row r="3" spans="1:10">
      <c r="A3" s="166" t="s">
        <v>114</v>
      </c>
      <c r="C3" s="166"/>
      <c r="D3" s="167"/>
      <c r="E3" s="168"/>
    </row>
    <row r="4" spans="1:10">
      <c r="B4" s="166" t="s">
        <v>2</v>
      </c>
      <c r="C4" s="166"/>
      <c r="D4" s="167"/>
      <c r="E4" s="168"/>
    </row>
    <row r="5" spans="1:10">
      <c r="A5" s="166"/>
      <c r="B5" s="166" t="s">
        <v>2</v>
      </c>
      <c r="C5" s="166"/>
      <c r="D5" s="167"/>
      <c r="E5" s="168"/>
    </row>
    <row r="6" spans="1:10">
      <c r="A6" s="166" t="s">
        <v>49</v>
      </c>
      <c r="C6" s="166"/>
      <c r="D6" s="167"/>
      <c r="E6" s="168"/>
    </row>
    <row r="7" spans="1:10">
      <c r="A7" s="95" t="s">
        <v>4</v>
      </c>
      <c r="B7" s="166" t="s">
        <v>5</v>
      </c>
      <c r="C7" s="166" t="s">
        <v>6</v>
      </c>
      <c r="D7" s="169" t="s">
        <v>7</v>
      </c>
      <c r="E7" s="96" t="s">
        <v>9</v>
      </c>
      <c r="F7" s="166" t="s">
        <v>8</v>
      </c>
      <c r="G7" s="96" t="s">
        <v>10</v>
      </c>
      <c r="H7" s="95" t="s">
        <v>73</v>
      </c>
    </row>
    <row r="8" spans="1:10">
      <c r="A8" s="170">
        <v>1</v>
      </c>
      <c r="B8" s="171">
        <v>44043</v>
      </c>
      <c r="C8" s="172" t="s">
        <v>58</v>
      </c>
      <c r="D8" s="107" t="s">
        <v>109</v>
      </c>
      <c r="E8" s="5">
        <v>18805</v>
      </c>
      <c r="F8" s="173">
        <v>1.4999999999999999E-2</v>
      </c>
      <c r="G8" s="5">
        <f t="shared" ref="G8:G19" si="0">E8*F8</f>
        <v>282.07499999999999</v>
      </c>
      <c r="H8" s="95" t="s">
        <v>76</v>
      </c>
      <c r="I8" s="184">
        <f>E8*F8</f>
        <v>282.07499999999999</v>
      </c>
      <c r="J8" s="96">
        <f>G8-I8</f>
        <v>0</v>
      </c>
    </row>
    <row r="9" spans="1:10">
      <c r="A9" s="170">
        <v>2</v>
      </c>
      <c r="B9" s="171">
        <v>44043</v>
      </c>
      <c r="C9" s="172" t="s">
        <v>116</v>
      </c>
      <c r="D9" s="174" t="s">
        <v>83</v>
      </c>
      <c r="E9" s="5">
        <v>421000</v>
      </c>
      <c r="F9" s="173">
        <v>1.4999999999999999E-2</v>
      </c>
      <c r="G9" s="5">
        <f t="shared" si="0"/>
        <v>6315</v>
      </c>
      <c r="H9" s="95" t="s">
        <v>76</v>
      </c>
      <c r="I9" s="184">
        <f t="shared" ref="I9:I72" si="1">E9*F9</f>
        <v>6315</v>
      </c>
      <c r="J9" s="96">
        <f t="shared" ref="J9:J72" si="2">G9-I9</f>
        <v>0</v>
      </c>
    </row>
    <row r="10" spans="1:10">
      <c r="A10" s="170">
        <v>3</v>
      </c>
      <c r="B10" s="171">
        <v>44043</v>
      </c>
      <c r="C10" s="175" t="s">
        <v>52</v>
      </c>
      <c r="D10" s="176" t="s">
        <v>110</v>
      </c>
      <c r="E10" s="5">
        <v>52450</v>
      </c>
      <c r="F10" s="173">
        <v>1.4999999999999999E-2</v>
      </c>
      <c r="G10" s="5">
        <f t="shared" si="0"/>
        <v>786.75</v>
      </c>
      <c r="H10" s="95" t="s">
        <v>76</v>
      </c>
      <c r="I10" s="184">
        <f t="shared" si="1"/>
        <v>786.75</v>
      </c>
      <c r="J10" s="96">
        <f t="shared" si="2"/>
        <v>0</v>
      </c>
    </row>
    <row r="11" spans="1:10">
      <c r="A11" s="170">
        <v>4</v>
      </c>
      <c r="B11" s="171">
        <v>44043</v>
      </c>
      <c r="C11" s="175" t="s">
        <v>52</v>
      </c>
      <c r="D11" s="176" t="s">
        <v>110</v>
      </c>
      <c r="E11" s="5">
        <v>10750</v>
      </c>
      <c r="F11" s="173">
        <v>1.4999999999999999E-2</v>
      </c>
      <c r="G11" s="5">
        <f t="shared" si="0"/>
        <v>161.25</v>
      </c>
      <c r="H11" s="95" t="s">
        <v>76</v>
      </c>
      <c r="I11" s="184">
        <f t="shared" si="1"/>
        <v>161.25</v>
      </c>
      <c r="J11" s="96">
        <f t="shared" si="2"/>
        <v>0</v>
      </c>
    </row>
    <row r="12" spans="1:10">
      <c r="A12" s="170">
        <v>5</v>
      </c>
      <c r="B12" s="171">
        <v>44043</v>
      </c>
      <c r="C12" s="177" t="s">
        <v>53</v>
      </c>
      <c r="D12" s="101" t="s">
        <v>108</v>
      </c>
      <c r="E12" s="5">
        <v>19676</v>
      </c>
      <c r="F12" s="173">
        <v>1.4999999999999999E-2</v>
      </c>
      <c r="G12" s="5">
        <f t="shared" si="0"/>
        <v>295.14</v>
      </c>
      <c r="H12" s="95" t="s">
        <v>76</v>
      </c>
      <c r="I12" s="184">
        <f t="shared" si="1"/>
        <v>295.14</v>
      </c>
      <c r="J12" s="96">
        <f t="shared" si="2"/>
        <v>0</v>
      </c>
    </row>
    <row r="13" spans="1:10">
      <c r="A13" s="170">
        <v>6</v>
      </c>
      <c r="B13" s="171">
        <v>44043</v>
      </c>
      <c r="C13" s="95" t="s">
        <v>208</v>
      </c>
      <c r="D13" s="95" t="s">
        <v>219</v>
      </c>
      <c r="E13" s="5">
        <v>10334</v>
      </c>
      <c r="F13" s="173">
        <v>1.4999999999999999E-2</v>
      </c>
      <c r="G13" s="5">
        <f t="shared" si="0"/>
        <v>155.01</v>
      </c>
      <c r="H13" s="95" t="s">
        <v>76</v>
      </c>
      <c r="I13" s="184">
        <f t="shared" si="1"/>
        <v>155.01</v>
      </c>
      <c r="J13" s="96">
        <f t="shared" si="2"/>
        <v>0</v>
      </c>
    </row>
    <row r="14" spans="1:10">
      <c r="A14" s="170">
        <v>7</v>
      </c>
      <c r="B14" s="171">
        <v>44043</v>
      </c>
      <c r="C14" s="172" t="s">
        <v>116</v>
      </c>
      <c r="D14" s="174" t="s">
        <v>83</v>
      </c>
      <c r="E14" s="5">
        <v>320000</v>
      </c>
      <c r="F14" s="173">
        <v>1.4999999999999999E-2</v>
      </c>
      <c r="G14" s="5">
        <f t="shared" si="0"/>
        <v>4800</v>
      </c>
      <c r="H14" s="95" t="s">
        <v>76</v>
      </c>
      <c r="I14" s="184">
        <f t="shared" si="1"/>
        <v>4800</v>
      </c>
      <c r="J14" s="96">
        <f t="shared" si="2"/>
        <v>0</v>
      </c>
    </row>
    <row r="15" spans="1:10">
      <c r="A15" s="170">
        <v>8</v>
      </c>
      <c r="B15" s="171">
        <v>44043</v>
      </c>
      <c r="C15" s="172" t="s">
        <v>116</v>
      </c>
      <c r="D15" s="174" t="s">
        <v>83</v>
      </c>
      <c r="E15" s="5">
        <v>2340</v>
      </c>
      <c r="F15" s="173">
        <v>1.4999999999999999E-2</v>
      </c>
      <c r="G15" s="5">
        <f t="shared" si="0"/>
        <v>35.1</v>
      </c>
      <c r="H15" s="95" t="s">
        <v>76</v>
      </c>
      <c r="I15" s="184">
        <f t="shared" si="1"/>
        <v>35.1</v>
      </c>
      <c r="J15" s="96">
        <f t="shared" si="2"/>
        <v>0</v>
      </c>
    </row>
    <row r="16" spans="1:10">
      <c r="A16" s="170">
        <v>9</v>
      </c>
      <c r="B16" s="171">
        <v>44043</v>
      </c>
      <c r="C16" s="172" t="s">
        <v>116</v>
      </c>
      <c r="D16" s="174" t="s">
        <v>83</v>
      </c>
      <c r="E16" s="5">
        <v>2340</v>
      </c>
      <c r="F16" s="173">
        <v>1.4999999999999999E-2</v>
      </c>
      <c r="G16" s="5">
        <f t="shared" si="0"/>
        <v>35.1</v>
      </c>
      <c r="H16" s="95" t="s">
        <v>76</v>
      </c>
      <c r="I16" s="184">
        <f t="shared" si="1"/>
        <v>35.1</v>
      </c>
      <c r="J16" s="96">
        <f t="shared" si="2"/>
        <v>0</v>
      </c>
    </row>
    <row r="17" spans="1:10">
      <c r="A17" s="170">
        <v>10</v>
      </c>
      <c r="B17" s="171">
        <v>44043</v>
      </c>
      <c r="C17" s="172" t="s">
        <v>116</v>
      </c>
      <c r="D17" s="174" t="s">
        <v>83</v>
      </c>
      <c r="E17" s="5">
        <v>2340</v>
      </c>
      <c r="F17" s="173">
        <v>1.4999999999999999E-2</v>
      </c>
      <c r="G17" s="5">
        <f t="shared" si="0"/>
        <v>35.1</v>
      </c>
      <c r="H17" s="95" t="s">
        <v>76</v>
      </c>
      <c r="I17" s="184">
        <f t="shared" si="1"/>
        <v>35.1</v>
      </c>
      <c r="J17" s="96">
        <f t="shared" si="2"/>
        <v>0</v>
      </c>
    </row>
    <row r="18" spans="1:10">
      <c r="A18" s="170">
        <v>11</v>
      </c>
      <c r="B18" s="171">
        <v>44043</v>
      </c>
      <c r="C18" s="172" t="s">
        <v>116</v>
      </c>
      <c r="D18" s="174" t="s">
        <v>83</v>
      </c>
      <c r="E18" s="5">
        <v>1250000</v>
      </c>
      <c r="F18" s="173">
        <v>1.4999999999999999E-2</v>
      </c>
      <c r="G18" s="5">
        <f t="shared" si="0"/>
        <v>18750</v>
      </c>
      <c r="H18" s="95" t="s">
        <v>76</v>
      </c>
      <c r="I18" s="184">
        <f t="shared" si="1"/>
        <v>18750</v>
      </c>
      <c r="J18" s="96">
        <f t="shared" si="2"/>
        <v>0</v>
      </c>
    </row>
    <row r="19" spans="1:10">
      <c r="A19" s="170">
        <v>12</v>
      </c>
      <c r="B19" s="171">
        <v>44043</v>
      </c>
      <c r="C19" s="178" t="s">
        <v>162</v>
      </c>
      <c r="D19" s="95" t="s">
        <v>220</v>
      </c>
      <c r="E19" s="5">
        <v>5860</v>
      </c>
      <c r="F19" s="173">
        <v>1.4999999999999999E-2</v>
      </c>
      <c r="G19" s="5">
        <f t="shared" si="0"/>
        <v>87.899999999999991</v>
      </c>
      <c r="H19" s="95" t="s">
        <v>76</v>
      </c>
      <c r="I19" s="184">
        <f t="shared" si="1"/>
        <v>87.899999999999991</v>
      </c>
      <c r="J19" s="96">
        <f t="shared" si="2"/>
        <v>0</v>
      </c>
    </row>
    <row r="20" spans="1:10">
      <c r="A20" s="170">
        <v>13</v>
      </c>
      <c r="B20" s="171">
        <v>44043</v>
      </c>
      <c r="C20" s="172" t="s">
        <v>116</v>
      </c>
      <c r="D20" s="174" t="s">
        <v>83</v>
      </c>
      <c r="E20" s="5">
        <v>1240000</v>
      </c>
      <c r="F20" s="173">
        <v>1.4999999999999999E-2</v>
      </c>
      <c r="G20" s="5">
        <v>18600</v>
      </c>
      <c r="H20" s="95" t="s">
        <v>76</v>
      </c>
      <c r="I20" s="184">
        <f t="shared" si="1"/>
        <v>18600</v>
      </c>
      <c r="J20" s="96">
        <f t="shared" si="2"/>
        <v>0</v>
      </c>
    </row>
    <row r="21" spans="1:10">
      <c r="A21" s="170">
        <v>14</v>
      </c>
      <c r="B21" s="171">
        <v>44043</v>
      </c>
      <c r="C21" s="178" t="s">
        <v>162</v>
      </c>
      <c r="D21" s="95" t="s">
        <v>220</v>
      </c>
      <c r="E21" s="5">
        <v>38930</v>
      </c>
      <c r="F21" s="173">
        <v>1.4999999999999999E-2</v>
      </c>
      <c r="G21" s="5">
        <f t="shared" ref="G21:G23" si="3">E21*F21</f>
        <v>583.94999999999993</v>
      </c>
      <c r="H21" s="95" t="s">
        <v>76</v>
      </c>
      <c r="I21" s="184">
        <f t="shared" si="1"/>
        <v>583.94999999999993</v>
      </c>
      <c r="J21" s="96">
        <f t="shared" si="2"/>
        <v>0</v>
      </c>
    </row>
    <row r="22" spans="1:10">
      <c r="A22" s="170">
        <v>15</v>
      </c>
      <c r="B22" s="171">
        <v>44043</v>
      </c>
      <c r="C22" s="172" t="s">
        <v>116</v>
      </c>
      <c r="D22" s="174" t="s">
        <v>83</v>
      </c>
      <c r="E22" s="5">
        <v>2340</v>
      </c>
      <c r="F22" s="173">
        <v>1.4999999999999999E-2</v>
      </c>
      <c r="G22" s="5">
        <f t="shared" si="3"/>
        <v>35.1</v>
      </c>
      <c r="H22" s="95" t="s">
        <v>76</v>
      </c>
      <c r="I22" s="184">
        <f t="shared" si="1"/>
        <v>35.1</v>
      </c>
      <c r="J22" s="96">
        <f t="shared" si="2"/>
        <v>0</v>
      </c>
    </row>
    <row r="23" spans="1:10">
      <c r="A23" s="170">
        <v>16</v>
      </c>
      <c r="B23" s="171">
        <v>44043</v>
      </c>
      <c r="C23" s="172" t="s">
        <v>116</v>
      </c>
      <c r="D23" s="174" t="s">
        <v>83</v>
      </c>
      <c r="E23" s="5">
        <v>2340</v>
      </c>
      <c r="F23" s="173">
        <v>1.4999999999999999E-2</v>
      </c>
      <c r="G23" s="5">
        <f t="shared" si="3"/>
        <v>35.1</v>
      </c>
      <c r="H23" s="95" t="s">
        <v>76</v>
      </c>
      <c r="I23" s="184">
        <f t="shared" si="1"/>
        <v>35.1</v>
      </c>
      <c r="J23" s="96">
        <f t="shared" si="2"/>
        <v>0</v>
      </c>
    </row>
    <row r="24" spans="1:10">
      <c r="A24" s="170">
        <v>17</v>
      </c>
      <c r="B24" s="171">
        <v>44043</v>
      </c>
      <c r="C24" s="172" t="s">
        <v>116</v>
      </c>
      <c r="D24" s="174" t="s">
        <v>83</v>
      </c>
      <c r="E24" s="5">
        <v>5850</v>
      </c>
      <c r="F24" s="173">
        <v>1.4999999999999999E-2</v>
      </c>
      <c r="G24" s="5">
        <v>5850</v>
      </c>
      <c r="H24" s="95" t="s">
        <v>76</v>
      </c>
      <c r="I24" s="184">
        <f t="shared" si="1"/>
        <v>87.75</v>
      </c>
      <c r="J24" s="96">
        <f t="shared" si="2"/>
        <v>5762.25</v>
      </c>
    </row>
    <row r="25" spans="1:10">
      <c r="A25" s="170">
        <v>18</v>
      </c>
      <c r="B25" s="171">
        <v>44043</v>
      </c>
      <c r="C25" s="172" t="s">
        <v>128</v>
      </c>
      <c r="D25" s="107" t="s">
        <v>109</v>
      </c>
      <c r="E25" s="5">
        <v>40137</v>
      </c>
      <c r="F25" s="173">
        <v>1.4999999999999999E-2</v>
      </c>
      <c r="G25" s="5">
        <f>E25*F25</f>
        <v>602.05499999999995</v>
      </c>
      <c r="H25" s="95" t="s">
        <v>76</v>
      </c>
      <c r="I25" s="184">
        <f t="shared" si="1"/>
        <v>602.05499999999995</v>
      </c>
      <c r="J25" s="96">
        <f t="shared" si="2"/>
        <v>0</v>
      </c>
    </row>
    <row r="26" spans="1:10">
      <c r="A26" s="170">
        <v>19</v>
      </c>
      <c r="B26" s="171">
        <v>44043</v>
      </c>
      <c r="C26" s="95" t="s">
        <v>221</v>
      </c>
      <c r="D26" s="95" t="s">
        <v>222</v>
      </c>
      <c r="E26" s="96">
        <v>34634</v>
      </c>
      <c r="F26" s="179">
        <v>3.7499999999999999E-2</v>
      </c>
      <c r="G26" s="96">
        <v>1298</v>
      </c>
      <c r="H26" s="95" t="s">
        <v>223</v>
      </c>
      <c r="I26" s="184">
        <f t="shared" si="1"/>
        <v>1298.7749999999999</v>
      </c>
      <c r="J26" s="96">
        <f t="shared" si="2"/>
        <v>-0.77499999999986358</v>
      </c>
    </row>
    <row r="27" spans="1:10">
      <c r="A27" s="170">
        <v>20</v>
      </c>
      <c r="B27" s="171">
        <v>44043</v>
      </c>
      <c r="C27" s="172" t="s">
        <v>224</v>
      </c>
      <c r="D27" s="172" t="s">
        <v>85</v>
      </c>
      <c r="E27" s="96">
        <v>10000</v>
      </c>
      <c r="F27" s="179">
        <v>7.4999999999999997E-3</v>
      </c>
      <c r="G27" s="96">
        <f t="shared" ref="G27:G30" si="4">E27*F27</f>
        <v>75</v>
      </c>
      <c r="H27" s="95" t="s">
        <v>76</v>
      </c>
      <c r="I27" s="184">
        <f t="shared" si="1"/>
        <v>75</v>
      </c>
      <c r="J27" s="96">
        <f t="shared" si="2"/>
        <v>0</v>
      </c>
    </row>
    <row r="28" spans="1:10">
      <c r="A28" s="170">
        <v>21</v>
      </c>
      <c r="B28" s="171">
        <v>44043</v>
      </c>
      <c r="C28" s="166" t="s">
        <v>225</v>
      </c>
      <c r="D28" s="95" t="s">
        <v>226</v>
      </c>
      <c r="E28" s="96">
        <v>2000</v>
      </c>
      <c r="F28" s="179">
        <v>7.4999999999999997E-3</v>
      </c>
      <c r="G28" s="96">
        <f t="shared" si="4"/>
        <v>15</v>
      </c>
      <c r="H28" s="95" t="s">
        <v>76</v>
      </c>
      <c r="I28" s="184">
        <f t="shared" si="1"/>
        <v>15</v>
      </c>
      <c r="J28" s="96">
        <f t="shared" si="2"/>
        <v>0</v>
      </c>
    </row>
    <row r="29" spans="1:10">
      <c r="A29" s="170">
        <v>22</v>
      </c>
      <c r="B29" s="171">
        <v>44043</v>
      </c>
      <c r="C29" s="166" t="s">
        <v>225</v>
      </c>
      <c r="D29" s="95" t="s">
        <v>226</v>
      </c>
      <c r="E29" s="96">
        <v>2000</v>
      </c>
      <c r="F29" s="179">
        <v>7.4999999999999997E-3</v>
      </c>
      <c r="G29" s="96">
        <f t="shared" si="4"/>
        <v>15</v>
      </c>
      <c r="H29" s="95" t="s">
        <v>76</v>
      </c>
      <c r="I29" s="184">
        <f t="shared" si="1"/>
        <v>15</v>
      </c>
      <c r="J29" s="96">
        <f t="shared" si="2"/>
        <v>0</v>
      </c>
    </row>
    <row r="30" spans="1:10">
      <c r="A30" s="170">
        <v>23</v>
      </c>
      <c r="B30" s="171">
        <v>44043</v>
      </c>
      <c r="C30" s="177" t="s">
        <v>227</v>
      </c>
      <c r="D30" s="101" t="s">
        <v>89</v>
      </c>
      <c r="E30" s="96">
        <v>1230</v>
      </c>
      <c r="F30" s="179">
        <v>7.4999999999999997E-3</v>
      </c>
      <c r="G30" s="96">
        <f t="shared" si="4"/>
        <v>9.2249999999999996</v>
      </c>
      <c r="H30" s="95" t="s">
        <v>76</v>
      </c>
      <c r="I30" s="184">
        <f t="shared" si="1"/>
        <v>9.2249999999999996</v>
      </c>
      <c r="J30" s="96">
        <f t="shared" si="2"/>
        <v>0</v>
      </c>
    </row>
    <row r="31" spans="1:10">
      <c r="A31" s="170">
        <v>24</v>
      </c>
      <c r="B31" s="171">
        <v>44043</v>
      </c>
      <c r="C31" s="178" t="s">
        <v>79</v>
      </c>
      <c r="D31" s="174" t="s">
        <v>80</v>
      </c>
      <c r="E31" s="96">
        <v>5000</v>
      </c>
      <c r="F31" s="179">
        <v>7.4999999999999997E-3</v>
      </c>
      <c r="G31" s="96">
        <v>37</v>
      </c>
      <c r="H31" s="95" t="s">
        <v>76</v>
      </c>
      <c r="I31" s="184">
        <f t="shared" si="1"/>
        <v>37.5</v>
      </c>
      <c r="J31" s="96">
        <f t="shared" si="2"/>
        <v>-0.5</v>
      </c>
    </row>
    <row r="32" spans="1:10">
      <c r="A32" s="170">
        <v>25</v>
      </c>
      <c r="B32" s="171">
        <v>44043</v>
      </c>
      <c r="C32" s="95" t="s">
        <v>135</v>
      </c>
      <c r="D32" s="100" t="s">
        <v>103</v>
      </c>
      <c r="E32" s="96">
        <v>20000</v>
      </c>
      <c r="F32" s="179">
        <v>7.4999999999999997E-3</v>
      </c>
      <c r="G32" s="96">
        <f t="shared" ref="G32:G43" si="5">E32*F32</f>
        <v>150</v>
      </c>
      <c r="H32" s="95" t="s">
        <v>76</v>
      </c>
      <c r="I32" s="184">
        <f t="shared" si="1"/>
        <v>150</v>
      </c>
      <c r="J32" s="96">
        <f t="shared" si="2"/>
        <v>0</v>
      </c>
    </row>
    <row r="33" spans="1:10">
      <c r="A33" s="170">
        <v>26</v>
      </c>
      <c r="B33" s="171">
        <v>44043</v>
      </c>
      <c r="C33" s="95" t="s">
        <v>136</v>
      </c>
      <c r="D33" s="98" t="s">
        <v>98</v>
      </c>
      <c r="E33" s="96">
        <v>2000</v>
      </c>
      <c r="F33" s="179">
        <v>7.4999999999999997E-3</v>
      </c>
      <c r="G33" s="96">
        <f t="shared" si="5"/>
        <v>15</v>
      </c>
      <c r="H33" s="95" t="s">
        <v>76</v>
      </c>
      <c r="I33" s="184">
        <f t="shared" si="1"/>
        <v>15</v>
      </c>
      <c r="J33" s="96">
        <f t="shared" si="2"/>
        <v>0</v>
      </c>
    </row>
    <row r="34" spans="1:10">
      <c r="A34" s="170">
        <v>27</v>
      </c>
      <c r="B34" s="171">
        <v>44043</v>
      </c>
      <c r="C34" s="180" t="s">
        <v>95</v>
      </c>
      <c r="D34" s="181" t="s">
        <v>96</v>
      </c>
      <c r="E34" s="96">
        <v>10000</v>
      </c>
      <c r="F34" s="179">
        <v>7.4999999999999997E-3</v>
      </c>
      <c r="G34" s="96">
        <f t="shared" si="5"/>
        <v>75</v>
      </c>
      <c r="H34" s="95" t="s">
        <v>76</v>
      </c>
      <c r="I34" s="184">
        <f t="shared" si="1"/>
        <v>75</v>
      </c>
      <c r="J34" s="96">
        <f t="shared" si="2"/>
        <v>0</v>
      </c>
    </row>
    <row r="35" spans="1:10">
      <c r="A35" s="170">
        <v>28</v>
      </c>
      <c r="B35" s="171">
        <v>44043</v>
      </c>
      <c r="C35" s="95" t="s">
        <v>228</v>
      </c>
      <c r="D35" s="102" t="s">
        <v>78</v>
      </c>
      <c r="E35" s="96">
        <v>25000</v>
      </c>
      <c r="F35" s="179">
        <v>7.4999999999999997E-3</v>
      </c>
      <c r="G35" s="96">
        <f t="shared" si="5"/>
        <v>187.5</v>
      </c>
      <c r="H35" s="95" t="s">
        <v>76</v>
      </c>
      <c r="I35" s="184">
        <f t="shared" si="1"/>
        <v>187.5</v>
      </c>
      <c r="J35" s="96">
        <f t="shared" si="2"/>
        <v>0</v>
      </c>
    </row>
    <row r="36" spans="1:10">
      <c r="A36" s="170">
        <v>29</v>
      </c>
      <c r="B36" s="171">
        <v>44043</v>
      </c>
      <c r="C36" s="95" t="s">
        <v>139</v>
      </c>
      <c r="D36" s="101" t="s">
        <v>75</v>
      </c>
      <c r="E36" s="96">
        <v>14900</v>
      </c>
      <c r="F36" s="179">
        <v>7.4999999999999997E-3</v>
      </c>
      <c r="G36" s="96">
        <f t="shared" si="5"/>
        <v>111.75</v>
      </c>
      <c r="H36" s="95" t="s">
        <v>76</v>
      </c>
      <c r="I36" s="184">
        <f t="shared" si="1"/>
        <v>111.75</v>
      </c>
      <c r="J36" s="96">
        <f t="shared" si="2"/>
        <v>0</v>
      </c>
    </row>
    <row r="37" spans="1:10">
      <c r="A37" s="170">
        <v>30</v>
      </c>
      <c r="B37" s="171">
        <v>44043</v>
      </c>
      <c r="C37" s="95" t="s">
        <v>228</v>
      </c>
      <c r="D37" s="102" t="s">
        <v>78</v>
      </c>
      <c r="E37" s="96">
        <v>4100</v>
      </c>
      <c r="F37" s="179">
        <v>7.4999999999999997E-3</v>
      </c>
      <c r="G37" s="96">
        <f t="shared" si="5"/>
        <v>30.75</v>
      </c>
      <c r="H37" s="95" t="s">
        <v>76</v>
      </c>
      <c r="I37" s="184">
        <f t="shared" si="1"/>
        <v>30.75</v>
      </c>
      <c r="J37" s="96">
        <f t="shared" si="2"/>
        <v>0</v>
      </c>
    </row>
    <row r="38" spans="1:10">
      <c r="A38" s="170">
        <v>31</v>
      </c>
      <c r="B38" s="171">
        <v>44043</v>
      </c>
      <c r="C38" s="178" t="s">
        <v>173</v>
      </c>
      <c r="D38" s="182" t="s">
        <v>75</v>
      </c>
      <c r="E38" s="96">
        <v>2437</v>
      </c>
      <c r="F38" s="179">
        <v>7.4999999999999997E-3</v>
      </c>
      <c r="G38" s="96">
        <f t="shared" si="5"/>
        <v>18.2775</v>
      </c>
      <c r="H38" s="95" t="s">
        <v>76</v>
      </c>
      <c r="I38" s="184">
        <f t="shared" si="1"/>
        <v>18.2775</v>
      </c>
      <c r="J38" s="96">
        <f t="shared" si="2"/>
        <v>0</v>
      </c>
    </row>
    <row r="39" spans="1:10">
      <c r="A39" s="170">
        <v>32</v>
      </c>
      <c r="B39" s="171">
        <v>44043</v>
      </c>
      <c r="C39" s="178" t="s">
        <v>79</v>
      </c>
      <c r="D39" s="174" t="s">
        <v>80</v>
      </c>
      <c r="E39" s="96">
        <v>4950</v>
      </c>
      <c r="F39" s="179">
        <v>7.4999999999999997E-3</v>
      </c>
      <c r="G39" s="96">
        <f t="shared" si="5"/>
        <v>37.125</v>
      </c>
      <c r="H39" s="95" t="s">
        <v>76</v>
      </c>
      <c r="I39" s="184">
        <f t="shared" si="1"/>
        <v>37.125</v>
      </c>
      <c r="J39" s="96">
        <f t="shared" si="2"/>
        <v>0</v>
      </c>
    </row>
    <row r="40" spans="1:10">
      <c r="A40" s="170">
        <v>33</v>
      </c>
      <c r="B40" s="171">
        <v>44043</v>
      </c>
      <c r="C40" s="178" t="s">
        <v>81</v>
      </c>
      <c r="D40" s="182" t="s">
        <v>82</v>
      </c>
      <c r="E40" s="96">
        <v>1100</v>
      </c>
      <c r="F40" s="179">
        <v>7.4999999999999997E-3</v>
      </c>
      <c r="G40" s="96">
        <f t="shared" si="5"/>
        <v>8.25</v>
      </c>
      <c r="H40" s="95" t="s">
        <v>76</v>
      </c>
      <c r="I40" s="184">
        <f t="shared" si="1"/>
        <v>8.25</v>
      </c>
      <c r="J40" s="96">
        <f t="shared" si="2"/>
        <v>0</v>
      </c>
    </row>
    <row r="41" spans="1:10">
      <c r="A41" s="170">
        <v>34</v>
      </c>
      <c r="B41" s="171">
        <v>44043</v>
      </c>
      <c r="C41" s="95" t="s">
        <v>143</v>
      </c>
      <c r="D41" s="105" t="s">
        <v>94</v>
      </c>
      <c r="E41" s="96">
        <v>3487</v>
      </c>
      <c r="F41" s="179">
        <v>7.4999999999999997E-3</v>
      </c>
      <c r="G41" s="96">
        <f t="shared" si="5"/>
        <v>26.1525</v>
      </c>
      <c r="H41" s="95" t="s">
        <v>76</v>
      </c>
      <c r="I41" s="184">
        <f t="shared" si="1"/>
        <v>26.1525</v>
      </c>
      <c r="J41" s="96">
        <f t="shared" si="2"/>
        <v>0</v>
      </c>
    </row>
    <row r="42" spans="1:10">
      <c r="A42" s="170">
        <v>35</v>
      </c>
      <c r="B42" s="171">
        <v>44043</v>
      </c>
      <c r="C42" s="178" t="s">
        <v>79</v>
      </c>
      <c r="D42" s="174" t="s">
        <v>80</v>
      </c>
      <c r="E42" s="96">
        <v>88000</v>
      </c>
      <c r="F42" s="179">
        <v>7.4999999999999997E-3</v>
      </c>
      <c r="G42" s="96">
        <f t="shared" si="5"/>
        <v>660</v>
      </c>
      <c r="H42" s="95" t="s">
        <v>76</v>
      </c>
      <c r="I42" s="184">
        <f t="shared" si="1"/>
        <v>660</v>
      </c>
      <c r="J42" s="96">
        <f t="shared" si="2"/>
        <v>0</v>
      </c>
    </row>
    <row r="43" spans="1:10">
      <c r="A43" s="170">
        <v>36</v>
      </c>
      <c r="B43" s="171">
        <v>44043</v>
      </c>
      <c r="C43" s="178" t="s">
        <v>61</v>
      </c>
      <c r="D43" s="98" t="s">
        <v>101</v>
      </c>
      <c r="E43" s="96">
        <v>27899</v>
      </c>
      <c r="F43" s="179">
        <v>7.4999999999999997E-3</v>
      </c>
      <c r="G43" s="96">
        <f t="shared" si="5"/>
        <v>209.24249999999998</v>
      </c>
      <c r="H43" s="95" t="s">
        <v>76</v>
      </c>
      <c r="I43" s="184">
        <f t="shared" si="1"/>
        <v>209.24249999999998</v>
      </c>
      <c r="J43" s="96">
        <f t="shared" si="2"/>
        <v>0</v>
      </c>
    </row>
    <row r="44" spans="1:10">
      <c r="A44" s="170">
        <v>37</v>
      </c>
      <c r="B44" s="171">
        <v>44043</v>
      </c>
      <c r="C44" s="183" t="s">
        <v>150</v>
      </c>
      <c r="D44" s="98" t="s">
        <v>99</v>
      </c>
      <c r="E44" s="96">
        <v>30000</v>
      </c>
      <c r="F44" s="179">
        <v>7.4999999999999997E-3</v>
      </c>
      <c r="G44" s="96">
        <v>225</v>
      </c>
      <c r="H44" s="95" t="s">
        <v>76</v>
      </c>
      <c r="I44" s="184">
        <f t="shared" si="1"/>
        <v>225</v>
      </c>
      <c r="J44" s="96">
        <f t="shared" si="2"/>
        <v>0</v>
      </c>
    </row>
    <row r="45" spans="1:10">
      <c r="A45" s="170">
        <v>38</v>
      </c>
      <c r="B45" s="171">
        <v>44043</v>
      </c>
      <c r="C45" s="178" t="s">
        <v>173</v>
      </c>
      <c r="D45" s="182" t="s">
        <v>75</v>
      </c>
      <c r="E45" s="96">
        <v>30000</v>
      </c>
      <c r="F45" s="179">
        <v>7.4999999999999997E-3</v>
      </c>
      <c r="G45" s="96">
        <v>225</v>
      </c>
      <c r="H45" s="95" t="s">
        <v>76</v>
      </c>
      <c r="I45" s="184">
        <f t="shared" si="1"/>
        <v>225</v>
      </c>
      <c r="J45" s="96">
        <f t="shared" si="2"/>
        <v>0</v>
      </c>
    </row>
    <row r="46" spans="1:10">
      <c r="A46" s="170">
        <v>39</v>
      </c>
      <c r="B46" s="171">
        <v>44043</v>
      </c>
      <c r="C46" s="95" t="s">
        <v>228</v>
      </c>
      <c r="D46" s="102" t="s">
        <v>78</v>
      </c>
      <c r="E46" s="96">
        <v>30000</v>
      </c>
      <c r="F46" s="179">
        <v>7.4999999999999997E-3</v>
      </c>
      <c r="G46" s="96">
        <v>225</v>
      </c>
      <c r="H46" s="95" t="s">
        <v>76</v>
      </c>
      <c r="I46" s="184">
        <f t="shared" si="1"/>
        <v>225</v>
      </c>
      <c r="J46" s="96">
        <f t="shared" si="2"/>
        <v>0</v>
      </c>
    </row>
    <row r="47" spans="1:10">
      <c r="A47" s="170">
        <v>40</v>
      </c>
      <c r="B47" s="171">
        <v>44043</v>
      </c>
      <c r="C47" s="172" t="s">
        <v>224</v>
      </c>
      <c r="D47" s="172" t="s">
        <v>85</v>
      </c>
      <c r="E47" s="96">
        <v>13000</v>
      </c>
      <c r="F47" s="179">
        <v>7.4999999999999997E-3</v>
      </c>
      <c r="G47" s="96">
        <v>98</v>
      </c>
      <c r="H47" s="95" t="s">
        <v>76</v>
      </c>
      <c r="I47" s="184">
        <f t="shared" si="1"/>
        <v>97.5</v>
      </c>
      <c r="J47" s="96">
        <f t="shared" si="2"/>
        <v>0.5</v>
      </c>
    </row>
    <row r="48" spans="1:10">
      <c r="A48" s="170">
        <v>41</v>
      </c>
      <c r="B48" s="171">
        <v>44043</v>
      </c>
      <c r="C48" s="178" t="s">
        <v>81</v>
      </c>
      <c r="D48" s="182" t="s">
        <v>82</v>
      </c>
      <c r="E48" s="96">
        <v>25000</v>
      </c>
      <c r="F48" s="179">
        <v>7.4999999999999997E-3</v>
      </c>
      <c r="G48" s="96">
        <v>188</v>
      </c>
      <c r="H48" s="95" t="s">
        <v>76</v>
      </c>
      <c r="I48" s="184">
        <f t="shared" si="1"/>
        <v>187.5</v>
      </c>
      <c r="J48" s="96">
        <f t="shared" si="2"/>
        <v>0.5</v>
      </c>
    </row>
    <row r="49" spans="1:10">
      <c r="A49" s="170">
        <v>42</v>
      </c>
      <c r="B49" s="171">
        <v>44043</v>
      </c>
      <c r="C49" s="95" t="s">
        <v>135</v>
      </c>
      <c r="D49" s="174" t="s">
        <v>103</v>
      </c>
      <c r="E49" s="96">
        <v>25000</v>
      </c>
      <c r="F49" s="179">
        <v>7.4999999999999997E-3</v>
      </c>
      <c r="G49" s="96">
        <v>188</v>
      </c>
      <c r="H49" s="95" t="s">
        <v>76</v>
      </c>
      <c r="I49" s="184">
        <f t="shared" si="1"/>
        <v>187.5</v>
      </c>
      <c r="J49" s="96">
        <f t="shared" si="2"/>
        <v>0.5</v>
      </c>
    </row>
    <row r="50" spans="1:10">
      <c r="A50" s="170">
        <v>43</v>
      </c>
      <c r="B50" s="171">
        <v>44043</v>
      </c>
      <c r="C50" s="177" t="s">
        <v>227</v>
      </c>
      <c r="D50" s="101" t="s">
        <v>89</v>
      </c>
      <c r="E50" s="96">
        <v>1920</v>
      </c>
      <c r="F50" s="179">
        <v>7.4999999999999997E-3</v>
      </c>
      <c r="G50" s="96">
        <v>14</v>
      </c>
      <c r="H50" s="95" t="s">
        <v>76</v>
      </c>
      <c r="I50" s="184">
        <f t="shared" si="1"/>
        <v>14.399999999999999</v>
      </c>
      <c r="J50" s="96">
        <f t="shared" si="2"/>
        <v>-0.39999999999999858</v>
      </c>
    </row>
    <row r="51" spans="1:10">
      <c r="A51" s="170">
        <v>44</v>
      </c>
      <c r="B51" s="171">
        <v>44043</v>
      </c>
      <c r="C51" s="183" t="s">
        <v>18</v>
      </c>
      <c r="D51" s="105" t="s">
        <v>94</v>
      </c>
      <c r="E51" s="96">
        <v>1920</v>
      </c>
      <c r="F51" s="179">
        <v>7.4999999999999997E-3</v>
      </c>
      <c r="G51" s="96">
        <v>14</v>
      </c>
      <c r="H51" s="95" t="s">
        <v>76</v>
      </c>
      <c r="I51" s="184">
        <f t="shared" si="1"/>
        <v>14.399999999999999</v>
      </c>
      <c r="J51" s="96">
        <f t="shared" si="2"/>
        <v>-0.39999999999999858</v>
      </c>
    </row>
    <row r="52" spans="1:10">
      <c r="A52" s="170">
        <v>45</v>
      </c>
      <c r="B52" s="171">
        <v>44043</v>
      </c>
      <c r="C52" s="166" t="s">
        <v>225</v>
      </c>
      <c r="D52" s="95" t="s">
        <v>226</v>
      </c>
      <c r="E52" s="96">
        <v>2300</v>
      </c>
      <c r="F52" s="179">
        <v>7.4999999999999997E-3</v>
      </c>
      <c r="G52" s="96">
        <v>17</v>
      </c>
      <c r="H52" s="95" t="s">
        <v>76</v>
      </c>
      <c r="I52" s="184">
        <f t="shared" si="1"/>
        <v>17.25</v>
      </c>
      <c r="J52" s="96">
        <f t="shared" si="2"/>
        <v>-0.25</v>
      </c>
    </row>
    <row r="53" spans="1:10">
      <c r="A53" s="170">
        <v>46</v>
      </c>
      <c r="B53" s="171">
        <v>44043</v>
      </c>
      <c r="C53" s="178" t="s">
        <v>81</v>
      </c>
      <c r="D53" s="182" t="s">
        <v>82</v>
      </c>
      <c r="E53" s="96">
        <v>1650</v>
      </c>
      <c r="F53" s="179">
        <v>7.4999999999999997E-3</v>
      </c>
      <c r="G53" s="96">
        <v>12</v>
      </c>
      <c r="H53" s="95" t="s">
        <v>76</v>
      </c>
      <c r="I53" s="184">
        <f t="shared" si="1"/>
        <v>12.375</v>
      </c>
      <c r="J53" s="96">
        <f t="shared" si="2"/>
        <v>-0.375</v>
      </c>
    </row>
    <row r="54" spans="1:10">
      <c r="A54" s="170">
        <v>47</v>
      </c>
      <c r="B54" s="171">
        <v>44043</v>
      </c>
      <c r="C54" s="178" t="s">
        <v>79</v>
      </c>
      <c r="D54" s="174" t="s">
        <v>80</v>
      </c>
      <c r="E54" s="96">
        <v>3000</v>
      </c>
      <c r="F54" s="179">
        <v>7.4999999999999997E-3</v>
      </c>
      <c r="G54" s="96">
        <v>23</v>
      </c>
      <c r="H54" s="95" t="s">
        <v>76</v>
      </c>
      <c r="I54" s="184">
        <f t="shared" si="1"/>
        <v>22.5</v>
      </c>
      <c r="J54" s="96">
        <f t="shared" si="2"/>
        <v>0.5</v>
      </c>
    </row>
    <row r="55" spans="1:10">
      <c r="A55" s="170">
        <v>48</v>
      </c>
      <c r="B55" s="171">
        <v>44043</v>
      </c>
      <c r="C55" s="178" t="s">
        <v>79</v>
      </c>
      <c r="D55" s="174" t="s">
        <v>80</v>
      </c>
      <c r="E55" s="96">
        <v>6150</v>
      </c>
      <c r="F55" s="179">
        <v>7.4999999999999997E-3</v>
      </c>
      <c r="G55" s="96">
        <v>46</v>
      </c>
      <c r="H55" s="95" t="s">
        <v>76</v>
      </c>
      <c r="I55" s="184">
        <f t="shared" si="1"/>
        <v>46.125</v>
      </c>
      <c r="J55" s="96">
        <f t="shared" si="2"/>
        <v>-0.125</v>
      </c>
    </row>
    <row r="56" spans="1:10">
      <c r="A56" s="170">
        <v>49</v>
      </c>
      <c r="B56" s="171">
        <v>44043</v>
      </c>
      <c r="C56" s="180" t="s">
        <v>95</v>
      </c>
      <c r="D56" s="181" t="s">
        <v>96</v>
      </c>
      <c r="E56" s="96">
        <v>10000</v>
      </c>
      <c r="F56" s="179">
        <v>7.4999999999999997E-3</v>
      </c>
      <c r="G56" s="96">
        <v>75</v>
      </c>
      <c r="H56" s="95" t="s">
        <v>76</v>
      </c>
      <c r="I56" s="184">
        <f t="shared" si="1"/>
        <v>75</v>
      </c>
      <c r="J56" s="96">
        <f t="shared" si="2"/>
        <v>0</v>
      </c>
    </row>
    <row r="57" spans="1:10">
      <c r="A57" s="170">
        <v>50</v>
      </c>
      <c r="B57" s="171">
        <v>44043</v>
      </c>
      <c r="C57" s="95" t="s">
        <v>228</v>
      </c>
      <c r="D57" s="102" t="s">
        <v>78</v>
      </c>
      <c r="E57" s="96">
        <v>280</v>
      </c>
      <c r="F57" s="179">
        <v>7.4999999999999997E-3</v>
      </c>
      <c r="G57" s="96">
        <v>2</v>
      </c>
      <c r="H57" s="95" t="s">
        <v>76</v>
      </c>
      <c r="I57" s="184">
        <f t="shared" si="1"/>
        <v>2.1</v>
      </c>
      <c r="J57" s="96">
        <f t="shared" si="2"/>
        <v>-0.10000000000000009</v>
      </c>
    </row>
    <row r="58" spans="1:10">
      <c r="A58" s="170">
        <v>51</v>
      </c>
      <c r="B58" s="171">
        <v>44043</v>
      </c>
      <c r="C58" s="183" t="s">
        <v>150</v>
      </c>
      <c r="D58" s="98" t="s">
        <v>99</v>
      </c>
      <c r="E58" s="96">
        <v>390</v>
      </c>
      <c r="F58" s="179">
        <v>7.4999999999999997E-3</v>
      </c>
      <c r="G58" s="96">
        <v>3</v>
      </c>
      <c r="H58" s="95" t="s">
        <v>76</v>
      </c>
      <c r="I58" s="184">
        <f t="shared" si="1"/>
        <v>2.9249999999999998</v>
      </c>
      <c r="J58" s="96">
        <f t="shared" si="2"/>
        <v>7.5000000000000178E-2</v>
      </c>
    </row>
    <row r="59" spans="1:10">
      <c r="A59" s="170">
        <v>52</v>
      </c>
      <c r="B59" s="171">
        <v>44043</v>
      </c>
      <c r="C59" s="178" t="s">
        <v>81</v>
      </c>
      <c r="D59" s="182" t="s">
        <v>82</v>
      </c>
      <c r="E59" s="96">
        <v>390</v>
      </c>
      <c r="F59" s="179">
        <v>7.4999999999999997E-3</v>
      </c>
      <c r="G59" s="96">
        <v>3</v>
      </c>
      <c r="H59" s="95" t="s">
        <v>76</v>
      </c>
      <c r="I59" s="184">
        <f t="shared" si="1"/>
        <v>2.9249999999999998</v>
      </c>
      <c r="J59" s="96">
        <f t="shared" si="2"/>
        <v>7.5000000000000178E-2</v>
      </c>
    </row>
    <row r="60" spans="1:10">
      <c r="A60" s="170">
        <v>53</v>
      </c>
      <c r="B60" s="171">
        <v>44043</v>
      </c>
      <c r="C60" s="178" t="s">
        <v>173</v>
      </c>
      <c r="D60" s="182" t="s">
        <v>75</v>
      </c>
      <c r="E60" s="96">
        <v>390</v>
      </c>
      <c r="F60" s="179">
        <v>7.4999999999999997E-3</v>
      </c>
      <c r="G60" s="96">
        <v>3</v>
      </c>
      <c r="H60" s="95" t="s">
        <v>76</v>
      </c>
      <c r="I60" s="184">
        <f t="shared" si="1"/>
        <v>2.9249999999999998</v>
      </c>
      <c r="J60" s="96">
        <f t="shared" si="2"/>
        <v>7.5000000000000178E-2</v>
      </c>
    </row>
    <row r="61" spans="1:10">
      <c r="A61" s="170">
        <v>54</v>
      </c>
      <c r="B61" s="171">
        <v>44043</v>
      </c>
      <c r="C61" s="178" t="s">
        <v>79</v>
      </c>
      <c r="D61" s="174" t="s">
        <v>80</v>
      </c>
      <c r="E61" s="96">
        <v>1560</v>
      </c>
      <c r="F61" s="179">
        <v>7.4999999999999997E-3</v>
      </c>
      <c r="G61" s="96">
        <v>12</v>
      </c>
      <c r="H61" s="95" t="s">
        <v>76</v>
      </c>
      <c r="I61" s="184">
        <f t="shared" si="1"/>
        <v>11.7</v>
      </c>
      <c r="J61" s="96">
        <f t="shared" si="2"/>
        <v>0.30000000000000071</v>
      </c>
    </row>
    <row r="62" spans="1:10">
      <c r="A62" s="170">
        <v>55</v>
      </c>
      <c r="B62" s="171">
        <v>44043</v>
      </c>
      <c r="C62" s="95" t="s">
        <v>228</v>
      </c>
      <c r="D62" s="102" t="s">
        <v>78</v>
      </c>
      <c r="E62" s="96">
        <f t="shared" ref="E62:E64" si="6">G62/F62</f>
        <v>1866.6666666666667</v>
      </c>
      <c r="F62" s="179">
        <v>7.4999999999999997E-3</v>
      </c>
      <c r="G62" s="96">
        <v>14</v>
      </c>
      <c r="H62" s="95" t="s">
        <v>76</v>
      </c>
      <c r="I62" s="184">
        <f t="shared" si="1"/>
        <v>14</v>
      </c>
      <c r="J62" s="96">
        <f t="shared" si="2"/>
        <v>0</v>
      </c>
    </row>
    <row r="63" spans="1:10">
      <c r="A63" s="170">
        <v>56</v>
      </c>
      <c r="B63" s="171">
        <v>44043</v>
      </c>
      <c r="C63" s="95" t="s">
        <v>228</v>
      </c>
      <c r="D63" s="102" t="s">
        <v>78</v>
      </c>
      <c r="E63" s="96">
        <f t="shared" si="6"/>
        <v>14133.333333333334</v>
      </c>
      <c r="F63" s="179">
        <v>7.4999999999999997E-3</v>
      </c>
      <c r="G63" s="96">
        <v>106</v>
      </c>
      <c r="H63" s="95" t="s">
        <v>76</v>
      </c>
      <c r="I63" s="184">
        <f t="shared" si="1"/>
        <v>106</v>
      </c>
      <c r="J63" s="96">
        <f t="shared" si="2"/>
        <v>0</v>
      </c>
    </row>
    <row r="64" spans="1:10">
      <c r="A64" s="170">
        <v>57</v>
      </c>
      <c r="B64" s="171">
        <v>44043</v>
      </c>
      <c r="C64" s="95" t="s">
        <v>228</v>
      </c>
      <c r="D64" s="102" t="s">
        <v>78</v>
      </c>
      <c r="E64" s="96">
        <f t="shared" si="6"/>
        <v>2133.3333333333335</v>
      </c>
      <c r="F64" s="179">
        <v>7.4999999999999997E-3</v>
      </c>
      <c r="G64" s="96">
        <v>16</v>
      </c>
      <c r="H64" s="95" t="s">
        <v>76</v>
      </c>
      <c r="I64" s="184">
        <f t="shared" si="1"/>
        <v>16</v>
      </c>
      <c r="J64" s="96">
        <f t="shared" si="2"/>
        <v>0</v>
      </c>
    </row>
    <row r="65" spans="1:10">
      <c r="A65" s="170">
        <v>58</v>
      </c>
      <c r="B65" s="171">
        <v>44043</v>
      </c>
      <c r="C65" s="183" t="s">
        <v>150</v>
      </c>
      <c r="D65" s="98" t="s">
        <v>99</v>
      </c>
      <c r="E65" s="96">
        <v>30000</v>
      </c>
      <c r="F65" s="179">
        <v>7.4999999999999997E-3</v>
      </c>
      <c r="G65" s="96">
        <v>225</v>
      </c>
      <c r="H65" s="95" t="s">
        <v>76</v>
      </c>
      <c r="I65" s="184">
        <f t="shared" si="1"/>
        <v>225</v>
      </c>
      <c r="J65" s="96">
        <f t="shared" si="2"/>
        <v>0</v>
      </c>
    </row>
    <row r="66" spans="1:10">
      <c r="A66" s="170">
        <v>59</v>
      </c>
      <c r="B66" s="171">
        <v>44043</v>
      </c>
      <c r="C66" s="178" t="s">
        <v>173</v>
      </c>
      <c r="D66" s="182" t="s">
        <v>75</v>
      </c>
      <c r="E66" s="96">
        <v>30000</v>
      </c>
      <c r="F66" s="179">
        <v>7.4999999999999997E-3</v>
      </c>
      <c r="G66" s="96">
        <v>225</v>
      </c>
      <c r="H66" s="95" t="s">
        <v>76</v>
      </c>
      <c r="I66" s="184">
        <f t="shared" si="1"/>
        <v>225</v>
      </c>
      <c r="J66" s="96">
        <f t="shared" si="2"/>
        <v>0</v>
      </c>
    </row>
    <row r="67" spans="1:10">
      <c r="A67" s="170">
        <v>60</v>
      </c>
      <c r="B67" s="171">
        <v>44043</v>
      </c>
      <c r="C67" s="166" t="s">
        <v>225</v>
      </c>
      <c r="D67" s="95" t="s">
        <v>226</v>
      </c>
      <c r="E67" s="96">
        <v>9000</v>
      </c>
      <c r="F67" s="179">
        <v>7.4999999999999997E-3</v>
      </c>
      <c r="G67" s="96">
        <v>68</v>
      </c>
      <c r="H67" s="95" t="s">
        <v>76</v>
      </c>
      <c r="I67" s="184">
        <f t="shared" si="1"/>
        <v>67.5</v>
      </c>
      <c r="J67" s="96">
        <f t="shared" si="2"/>
        <v>0.5</v>
      </c>
    </row>
    <row r="68" spans="1:10">
      <c r="A68" s="170">
        <v>61</v>
      </c>
      <c r="B68" s="171">
        <v>44043</v>
      </c>
      <c r="C68" s="178" t="s">
        <v>81</v>
      </c>
      <c r="D68" s="182" t="s">
        <v>82</v>
      </c>
      <c r="E68" s="96">
        <v>15000</v>
      </c>
      <c r="F68" s="179">
        <v>7.4999999999999997E-3</v>
      </c>
      <c r="G68" s="96">
        <v>113</v>
      </c>
      <c r="H68" s="95" t="s">
        <v>76</v>
      </c>
      <c r="I68" s="184">
        <f t="shared" si="1"/>
        <v>112.5</v>
      </c>
      <c r="J68" s="96">
        <f t="shared" si="2"/>
        <v>0.5</v>
      </c>
    </row>
    <row r="69" spans="1:10">
      <c r="A69" s="170">
        <v>62</v>
      </c>
      <c r="B69" s="171">
        <v>44043</v>
      </c>
      <c r="C69" s="183" t="s">
        <v>64</v>
      </c>
      <c r="D69" s="100" t="s">
        <v>103</v>
      </c>
      <c r="E69" s="96">
        <v>50000</v>
      </c>
      <c r="F69" s="179">
        <v>7.4999999999999997E-3</v>
      </c>
      <c r="G69" s="96">
        <v>375</v>
      </c>
      <c r="H69" s="95" t="s">
        <v>76</v>
      </c>
      <c r="I69" s="184">
        <f t="shared" si="1"/>
        <v>375</v>
      </c>
      <c r="J69" s="96">
        <f t="shared" si="2"/>
        <v>0</v>
      </c>
    </row>
    <row r="70" spans="1:10">
      <c r="A70" s="170">
        <v>63</v>
      </c>
      <c r="B70" s="171">
        <v>44043</v>
      </c>
      <c r="C70" s="183" t="s">
        <v>65</v>
      </c>
      <c r="D70" s="98" t="s">
        <v>98</v>
      </c>
      <c r="E70" s="96">
        <v>2264</v>
      </c>
      <c r="F70" s="179">
        <v>7.4999999999999997E-3</v>
      </c>
      <c r="G70" s="96">
        <v>17</v>
      </c>
      <c r="H70" s="95" t="s">
        <v>76</v>
      </c>
      <c r="I70" s="184">
        <f t="shared" si="1"/>
        <v>16.98</v>
      </c>
      <c r="J70" s="96">
        <f t="shared" si="2"/>
        <v>1.9999999999999574E-2</v>
      </c>
    </row>
    <row r="71" spans="1:10">
      <c r="A71" s="170">
        <v>64</v>
      </c>
      <c r="B71" s="171">
        <v>44043</v>
      </c>
      <c r="C71" s="183" t="s">
        <v>151</v>
      </c>
      <c r="D71" s="95" t="s">
        <v>91</v>
      </c>
      <c r="E71" s="96">
        <v>4740</v>
      </c>
      <c r="F71" s="179">
        <v>7.4999999999999997E-3</v>
      </c>
      <c r="G71" s="96">
        <v>36</v>
      </c>
      <c r="H71" s="95" t="s">
        <v>76</v>
      </c>
      <c r="I71" s="184">
        <f t="shared" si="1"/>
        <v>35.549999999999997</v>
      </c>
      <c r="J71" s="96">
        <f t="shared" si="2"/>
        <v>0.45000000000000284</v>
      </c>
    </row>
    <row r="72" spans="1:10">
      <c r="A72" s="170">
        <v>65</v>
      </c>
      <c r="B72" s="171">
        <v>44043</v>
      </c>
      <c r="C72" s="178" t="s">
        <v>81</v>
      </c>
      <c r="D72" s="182" t="s">
        <v>82</v>
      </c>
      <c r="E72" s="96">
        <v>1780</v>
      </c>
      <c r="F72" s="179">
        <v>7.4999999999999997E-3</v>
      </c>
      <c r="G72" s="96">
        <v>13</v>
      </c>
      <c r="H72" s="95" t="s">
        <v>76</v>
      </c>
      <c r="I72" s="184">
        <f t="shared" si="1"/>
        <v>13.35</v>
      </c>
      <c r="J72" s="96">
        <f t="shared" si="2"/>
        <v>-0.34999999999999964</v>
      </c>
    </row>
    <row r="73" spans="1:10">
      <c r="A73" s="170">
        <v>66</v>
      </c>
      <c r="B73" s="171">
        <v>44043</v>
      </c>
      <c r="C73" s="183" t="s">
        <v>18</v>
      </c>
      <c r="D73" s="105" t="s">
        <v>94</v>
      </c>
      <c r="E73" s="96">
        <v>3411</v>
      </c>
      <c r="F73" s="179">
        <v>7.4999999999999997E-3</v>
      </c>
      <c r="G73" s="96">
        <v>26</v>
      </c>
      <c r="H73" s="95" t="s">
        <v>76</v>
      </c>
      <c r="I73" s="184">
        <f t="shared" ref="I73:I136" si="7">E73*F73</f>
        <v>25.5825</v>
      </c>
      <c r="J73" s="96">
        <f t="shared" ref="J73:J136" si="8">G73-I73</f>
        <v>0.41750000000000043</v>
      </c>
    </row>
    <row r="74" spans="1:10">
      <c r="A74" s="170">
        <v>67</v>
      </c>
      <c r="B74" s="171">
        <v>44043</v>
      </c>
      <c r="C74" s="177" t="s">
        <v>227</v>
      </c>
      <c r="D74" s="101" t="s">
        <v>89</v>
      </c>
      <c r="E74" s="96">
        <v>3411</v>
      </c>
      <c r="F74" s="179">
        <v>7.4999999999999997E-3</v>
      </c>
      <c r="G74" s="96">
        <v>26</v>
      </c>
      <c r="H74" s="95" t="s">
        <v>76</v>
      </c>
      <c r="I74" s="184">
        <f t="shared" si="7"/>
        <v>25.5825</v>
      </c>
      <c r="J74" s="96">
        <f t="shared" si="8"/>
        <v>0.41750000000000043</v>
      </c>
    </row>
    <row r="75" spans="1:10">
      <c r="A75" s="170">
        <v>68</v>
      </c>
      <c r="B75" s="171">
        <v>44043</v>
      </c>
      <c r="C75" s="178" t="s">
        <v>79</v>
      </c>
      <c r="D75" s="174" t="s">
        <v>80</v>
      </c>
      <c r="E75" s="96">
        <v>2250</v>
      </c>
      <c r="F75" s="179">
        <v>7.4999999999999997E-3</v>
      </c>
      <c r="G75" s="96">
        <v>17</v>
      </c>
      <c r="H75" s="95" t="s">
        <v>76</v>
      </c>
      <c r="I75" s="184">
        <f t="shared" si="7"/>
        <v>16.875</v>
      </c>
      <c r="J75" s="96">
        <f t="shared" si="8"/>
        <v>0.125</v>
      </c>
    </row>
    <row r="76" spans="1:10">
      <c r="A76" s="170">
        <v>69</v>
      </c>
      <c r="B76" s="171">
        <v>44043</v>
      </c>
      <c r="C76" s="178" t="s">
        <v>79</v>
      </c>
      <c r="D76" s="174" t="s">
        <v>80</v>
      </c>
      <c r="E76" s="96">
        <v>5600</v>
      </c>
      <c r="F76" s="179">
        <v>7.4999999999999997E-3</v>
      </c>
      <c r="G76" s="96">
        <v>42</v>
      </c>
      <c r="H76" s="95" t="s">
        <v>76</v>
      </c>
      <c r="I76" s="184">
        <f t="shared" si="7"/>
        <v>42</v>
      </c>
      <c r="J76" s="96">
        <f t="shared" si="8"/>
        <v>0</v>
      </c>
    </row>
    <row r="77" spans="1:10">
      <c r="A77" s="170">
        <v>70</v>
      </c>
      <c r="B77" s="171">
        <v>44043</v>
      </c>
      <c r="C77" s="166" t="s">
        <v>225</v>
      </c>
      <c r="D77" s="95" t="s">
        <v>226</v>
      </c>
      <c r="E77" s="96">
        <v>3700</v>
      </c>
      <c r="F77" s="179">
        <v>7.4999999999999997E-3</v>
      </c>
      <c r="G77" s="96">
        <v>28</v>
      </c>
      <c r="H77" s="95" t="s">
        <v>76</v>
      </c>
      <c r="I77" s="184">
        <f t="shared" si="7"/>
        <v>27.75</v>
      </c>
      <c r="J77" s="96">
        <f t="shared" si="8"/>
        <v>0.25</v>
      </c>
    </row>
    <row r="78" spans="1:10">
      <c r="A78" s="170">
        <v>71</v>
      </c>
      <c r="B78" s="171">
        <v>44043</v>
      </c>
      <c r="C78" s="178" t="s">
        <v>79</v>
      </c>
      <c r="D78" s="174" t="s">
        <v>80</v>
      </c>
      <c r="E78" s="96">
        <v>30000</v>
      </c>
      <c r="F78" s="179">
        <v>7.4999999999999997E-3</v>
      </c>
      <c r="G78" s="96">
        <v>225</v>
      </c>
      <c r="H78" s="95" t="s">
        <v>76</v>
      </c>
      <c r="I78" s="184">
        <f t="shared" si="7"/>
        <v>225</v>
      </c>
      <c r="J78" s="96">
        <f t="shared" si="8"/>
        <v>0</v>
      </c>
    </row>
    <row r="79" spans="1:10">
      <c r="A79" s="170">
        <v>72</v>
      </c>
      <c r="B79" s="171">
        <v>44043</v>
      </c>
      <c r="C79" s="95" t="s">
        <v>228</v>
      </c>
      <c r="D79" s="102" t="s">
        <v>78</v>
      </c>
      <c r="E79" s="96">
        <f>G79/F79</f>
        <v>6400</v>
      </c>
      <c r="F79" s="179">
        <v>7.4999999999999997E-3</v>
      </c>
      <c r="G79" s="96">
        <v>48</v>
      </c>
      <c r="H79" s="95" t="s">
        <v>76</v>
      </c>
      <c r="I79" s="184">
        <f t="shared" si="7"/>
        <v>48</v>
      </c>
      <c r="J79" s="96">
        <f t="shared" si="8"/>
        <v>0</v>
      </c>
    </row>
    <row r="80" spans="1:10">
      <c r="A80" s="170">
        <v>73</v>
      </c>
      <c r="B80" s="171">
        <v>44043</v>
      </c>
      <c r="C80" s="95" t="s">
        <v>228</v>
      </c>
      <c r="D80" s="102" t="s">
        <v>78</v>
      </c>
      <c r="E80" s="96">
        <f>G80/F80</f>
        <v>5466.666666666667</v>
      </c>
      <c r="F80" s="179">
        <v>7.4999999999999997E-3</v>
      </c>
      <c r="G80" s="96">
        <v>41</v>
      </c>
      <c r="H80" s="95" t="s">
        <v>76</v>
      </c>
      <c r="I80" s="184">
        <f t="shared" si="7"/>
        <v>41</v>
      </c>
      <c r="J80" s="96">
        <f t="shared" si="8"/>
        <v>0</v>
      </c>
    </row>
    <row r="81" spans="1:10">
      <c r="A81" s="170">
        <v>74</v>
      </c>
      <c r="B81" s="171">
        <v>44043</v>
      </c>
      <c r="C81" s="172" t="s">
        <v>224</v>
      </c>
      <c r="D81" s="172" t="s">
        <v>85</v>
      </c>
      <c r="E81" s="96">
        <v>25000</v>
      </c>
      <c r="F81" s="179">
        <v>7.4999999999999997E-3</v>
      </c>
      <c r="G81" s="96">
        <v>187</v>
      </c>
      <c r="H81" s="95" t="s">
        <v>76</v>
      </c>
      <c r="I81" s="184">
        <f t="shared" si="7"/>
        <v>187.5</v>
      </c>
      <c r="J81" s="96">
        <f t="shared" si="8"/>
        <v>-0.5</v>
      </c>
    </row>
    <row r="82" spans="1:10">
      <c r="A82" s="170">
        <v>75</v>
      </c>
      <c r="B82" s="171">
        <v>44043</v>
      </c>
      <c r="C82" s="180" t="s">
        <v>95</v>
      </c>
      <c r="D82" s="181" t="s">
        <v>96</v>
      </c>
      <c r="E82" s="96">
        <v>20000</v>
      </c>
      <c r="F82" s="179">
        <v>7.4999999999999997E-3</v>
      </c>
      <c r="G82" s="96">
        <v>150</v>
      </c>
      <c r="H82" s="95" t="s">
        <v>76</v>
      </c>
      <c r="I82" s="184">
        <f t="shared" si="7"/>
        <v>150</v>
      </c>
      <c r="J82" s="96">
        <f t="shared" si="8"/>
        <v>0</v>
      </c>
    </row>
    <row r="83" spans="1:10">
      <c r="A83" s="170">
        <v>76</v>
      </c>
      <c r="B83" s="171">
        <v>44043</v>
      </c>
      <c r="C83" s="95" t="s">
        <v>135</v>
      </c>
      <c r="D83" s="174" t="s">
        <v>103</v>
      </c>
      <c r="E83" s="96">
        <v>25000</v>
      </c>
      <c r="F83" s="179">
        <v>7.4999999999999997E-3</v>
      </c>
      <c r="G83" s="96">
        <v>188</v>
      </c>
      <c r="H83" s="95" t="s">
        <v>76</v>
      </c>
      <c r="I83" s="184">
        <f t="shared" si="7"/>
        <v>187.5</v>
      </c>
      <c r="J83" s="96">
        <f t="shared" si="8"/>
        <v>0.5</v>
      </c>
    </row>
    <row r="84" spans="1:10">
      <c r="A84" s="170">
        <v>77</v>
      </c>
      <c r="B84" s="171">
        <v>44043</v>
      </c>
      <c r="C84" s="183" t="s">
        <v>18</v>
      </c>
      <c r="D84" s="105" t="s">
        <v>94</v>
      </c>
      <c r="E84" s="96">
        <v>3437</v>
      </c>
      <c r="F84" s="179">
        <v>7.4999999999999997E-3</v>
      </c>
      <c r="G84" s="96">
        <v>26</v>
      </c>
      <c r="H84" s="95" t="s">
        <v>76</v>
      </c>
      <c r="I84" s="184">
        <f t="shared" si="7"/>
        <v>25.7775</v>
      </c>
      <c r="J84" s="96">
        <f t="shared" si="8"/>
        <v>0.22250000000000014</v>
      </c>
    </row>
    <row r="85" spans="1:10">
      <c r="A85" s="170">
        <v>78</v>
      </c>
      <c r="B85" s="171">
        <v>44043</v>
      </c>
      <c r="C85" s="178" t="s">
        <v>79</v>
      </c>
      <c r="D85" s="174" t="s">
        <v>80</v>
      </c>
      <c r="E85" s="96">
        <v>8500</v>
      </c>
      <c r="F85" s="179">
        <v>7.4999999999999997E-3</v>
      </c>
      <c r="G85" s="96">
        <v>64</v>
      </c>
      <c r="H85" s="95" t="s">
        <v>76</v>
      </c>
      <c r="I85" s="184">
        <f t="shared" si="7"/>
        <v>63.75</v>
      </c>
      <c r="J85" s="96">
        <f t="shared" si="8"/>
        <v>0.25</v>
      </c>
    </row>
    <row r="86" spans="1:10">
      <c r="A86" s="170">
        <v>79</v>
      </c>
      <c r="B86" s="171">
        <v>44043</v>
      </c>
      <c r="C86" s="178" t="s">
        <v>79</v>
      </c>
      <c r="D86" s="174" t="s">
        <v>80</v>
      </c>
      <c r="E86" s="96">
        <v>5419</v>
      </c>
      <c r="F86" s="179">
        <v>7.4999999999999997E-3</v>
      </c>
      <c r="G86" s="96">
        <v>41</v>
      </c>
      <c r="H86" s="95" t="s">
        <v>76</v>
      </c>
      <c r="I86" s="184">
        <f t="shared" si="7"/>
        <v>40.642499999999998</v>
      </c>
      <c r="J86" s="96">
        <f t="shared" si="8"/>
        <v>0.35750000000000171</v>
      </c>
    </row>
    <row r="87" spans="1:10">
      <c r="A87" s="170">
        <v>80</v>
      </c>
      <c r="B87" s="171">
        <v>44043</v>
      </c>
      <c r="C87" s="178" t="s">
        <v>79</v>
      </c>
      <c r="D87" s="174" t="s">
        <v>80</v>
      </c>
      <c r="E87" s="96">
        <v>2812</v>
      </c>
      <c r="F87" s="179">
        <v>7.4999999999999997E-3</v>
      </c>
      <c r="G87" s="96">
        <v>21</v>
      </c>
      <c r="H87" s="95" t="s">
        <v>76</v>
      </c>
      <c r="I87" s="184">
        <f t="shared" si="7"/>
        <v>21.09</v>
      </c>
      <c r="J87" s="96">
        <f t="shared" si="8"/>
        <v>-8.9999999999999858E-2</v>
      </c>
    </row>
    <row r="88" spans="1:10">
      <c r="A88" s="170">
        <v>81</v>
      </c>
      <c r="B88" s="171">
        <v>44043</v>
      </c>
      <c r="C88" s="178" t="s">
        <v>81</v>
      </c>
      <c r="D88" s="182" t="s">
        <v>82</v>
      </c>
      <c r="E88" s="96">
        <v>15000</v>
      </c>
      <c r="F88" s="179">
        <v>7.4999999999999997E-3</v>
      </c>
      <c r="G88" s="96">
        <v>113</v>
      </c>
      <c r="H88" s="95" t="s">
        <v>76</v>
      </c>
      <c r="I88" s="184">
        <f t="shared" si="7"/>
        <v>112.5</v>
      </c>
      <c r="J88" s="96">
        <f t="shared" si="8"/>
        <v>0.5</v>
      </c>
    </row>
    <row r="89" spans="1:10">
      <c r="A89" s="170">
        <v>82</v>
      </c>
      <c r="B89" s="171">
        <v>44043</v>
      </c>
      <c r="C89" s="178" t="s">
        <v>81</v>
      </c>
      <c r="D89" s="182" t="s">
        <v>82</v>
      </c>
      <c r="E89" s="96">
        <v>2000</v>
      </c>
      <c r="F89" s="179">
        <v>7.4999999999999997E-3</v>
      </c>
      <c r="G89" s="96">
        <v>15</v>
      </c>
      <c r="H89" s="95" t="s">
        <v>76</v>
      </c>
      <c r="I89" s="184">
        <f t="shared" si="7"/>
        <v>15</v>
      </c>
      <c r="J89" s="96">
        <f t="shared" si="8"/>
        <v>0</v>
      </c>
    </row>
    <row r="90" spans="1:10">
      <c r="A90" s="170">
        <v>83</v>
      </c>
      <c r="B90" s="171">
        <v>44043</v>
      </c>
      <c r="C90" s="166" t="s">
        <v>225</v>
      </c>
      <c r="D90" s="95" t="s">
        <v>226</v>
      </c>
      <c r="E90" s="96">
        <v>2000</v>
      </c>
      <c r="F90" s="179">
        <v>7.4999999999999997E-3</v>
      </c>
      <c r="G90" s="96">
        <v>15</v>
      </c>
      <c r="H90" s="95" t="s">
        <v>76</v>
      </c>
      <c r="I90" s="184">
        <f t="shared" si="7"/>
        <v>15</v>
      </c>
      <c r="J90" s="96">
        <f t="shared" si="8"/>
        <v>0</v>
      </c>
    </row>
    <row r="91" spans="1:10">
      <c r="A91" s="170">
        <v>84</v>
      </c>
      <c r="B91" s="171">
        <v>44043</v>
      </c>
      <c r="C91" s="166" t="s">
        <v>225</v>
      </c>
      <c r="D91" s="95" t="s">
        <v>226</v>
      </c>
      <c r="E91" s="96">
        <v>2000</v>
      </c>
      <c r="F91" s="179">
        <v>7.4999999999999997E-3</v>
      </c>
      <c r="G91" s="96">
        <v>15</v>
      </c>
      <c r="H91" s="95" t="s">
        <v>76</v>
      </c>
      <c r="I91" s="184">
        <f t="shared" si="7"/>
        <v>15</v>
      </c>
      <c r="J91" s="96">
        <f t="shared" si="8"/>
        <v>0</v>
      </c>
    </row>
    <row r="92" spans="1:10">
      <c r="A92" s="170">
        <v>85</v>
      </c>
      <c r="B92" s="171">
        <v>44043</v>
      </c>
      <c r="C92" s="183" t="s">
        <v>150</v>
      </c>
      <c r="D92" s="98" t="s">
        <v>99</v>
      </c>
      <c r="E92" s="96">
        <v>260</v>
      </c>
      <c r="F92" s="179">
        <v>7.4999999999999997E-3</v>
      </c>
      <c r="G92" s="96">
        <v>2</v>
      </c>
      <c r="H92" s="95" t="s">
        <v>76</v>
      </c>
      <c r="I92" s="184">
        <f t="shared" si="7"/>
        <v>1.95</v>
      </c>
      <c r="J92" s="96">
        <f t="shared" si="8"/>
        <v>5.0000000000000044E-2</v>
      </c>
    </row>
    <row r="93" spans="1:10">
      <c r="A93" s="170">
        <v>86</v>
      </c>
      <c r="B93" s="171">
        <v>44043</v>
      </c>
      <c r="C93" s="178" t="s">
        <v>173</v>
      </c>
      <c r="D93" s="182" t="s">
        <v>75</v>
      </c>
      <c r="E93" s="96">
        <v>260</v>
      </c>
      <c r="F93" s="179">
        <v>7.4999999999999997E-3</v>
      </c>
      <c r="G93" s="96">
        <v>2</v>
      </c>
      <c r="H93" s="95" t="s">
        <v>76</v>
      </c>
      <c r="I93" s="184">
        <f t="shared" si="7"/>
        <v>1.95</v>
      </c>
      <c r="J93" s="96">
        <f t="shared" si="8"/>
        <v>5.0000000000000044E-2</v>
      </c>
    </row>
    <row r="94" spans="1:10">
      <c r="A94" s="170">
        <v>87</v>
      </c>
      <c r="B94" s="171">
        <v>44043</v>
      </c>
      <c r="C94" s="95" t="s">
        <v>228</v>
      </c>
      <c r="D94" s="102" t="s">
        <v>78</v>
      </c>
      <c r="E94" s="96">
        <v>260</v>
      </c>
      <c r="F94" s="179">
        <v>7.4999999999999997E-3</v>
      </c>
      <c r="G94" s="96">
        <v>2</v>
      </c>
      <c r="H94" s="95" t="s">
        <v>76</v>
      </c>
      <c r="I94" s="184">
        <f t="shared" si="7"/>
        <v>1.95</v>
      </c>
      <c r="J94" s="96">
        <f t="shared" si="8"/>
        <v>5.0000000000000044E-2</v>
      </c>
    </row>
    <row r="95" spans="1:10">
      <c r="A95" s="170">
        <v>88</v>
      </c>
      <c r="B95" s="171">
        <v>44043</v>
      </c>
      <c r="C95" s="95" t="s">
        <v>152</v>
      </c>
      <c r="D95" s="100" t="s">
        <v>104</v>
      </c>
      <c r="E95" s="96">
        <v>50000</v>
      </c>
      <c r="F95" s="185">
        <v>7.4999999999999997E-2</v>
      </c>
      <c r="G95" s="96">
        <v>3750</v>
      </c>
      <c r="H95" s="95" t="s">
        <v>105</v>
      </c>
      <c r="I95" s="184">
        <f t="shared" si="7"/>
        <v>3750</v>
      </c>
      <c r="J95" s="96">
        <f t="shared" si="8"/>
        <v>0</v>
      </c>
    </row>
    <row r="96" spans="1:10">
      <c r="A96" s="170">
        <v>89</v>
      </c>
      <c r="B96" s="171">
        <v>44043</v>
      </c>
      <c r="C96" s="95" t="s">
        <v>154</v>
      </c>
      <c r="D96" s="176" t="s">
        <v>110</v>
      </c>
      <c r="E96" s="96">
        <v>67903</v>
      </c>
      <c r="F96" s="185">
        <v>7.4999999999999997E-2</v>
      </c>
      <c r="G96" s="96">
        <v>5093</v>
      </c>
      <c r="H96" s="95" t="s">
        <v>105</v>
      </c>
      <c r="I96" s="184">
        <f t="shared" si="7"/>
        <v>5092.7249999999995</v>
      </c>
      <c r="J96" s="96">
        <f t="shared" si="8"/>
        <v>0.2750000000005457</v>
      </c>
    </row>
    <row r="97" spans="1:10">
      <c r="A97" s="170">
        <v>90</v>
      </c>
      <c r="B97" s="171">
        <v>44043</v>
      </c>
      <c r="C97" s="95" t="s">
        <v>154</v>
      </c>
      <c r="D97" s="176" t="s">
        <v>110</v>
      </c>
      <c r="E97" s="96">
        <v>9610</v>
      </c>
      <c r="F97" s="185">
        <v>7.4999999999999997E-2</v>
      </c>
      <c r="G97" s="96">
        <v>721</v>
      </c>
      <c r="H97" s="95" t="s">
        <v>105</v>
      </c>
      <c r="I97" s="184">
        <f t="shared" si="7"/>
        <v>720.75</v>
      </c>
      <c r="J97" s="96">
        <f t="shared" si="8"/>
        <v>0.25</v>
      </c>
    </row>
    <row r="98" spans="1:10">
      <c r="A98" s="170">
        <v>91</v>
      </c>
      <c r="B98" s="171">
        <v>44043</v>
      </c>
      <c r="C98" s="95" t="s">
        <v>155</v>
      </c>
      <c r="D98" s="176" t="s">
        <v>110</v>
      </c>
      <c r="E98" s="96">
        <v>55457</v>
      </c>
      <c r="F98" s="185">
        <v>7.4999999999999997E-2</v>
      </c>
      <c r="G98" s="96">
        <v>4159</v>
      </c>
      <c r="H98" s="95" t="s">
        <v>105</v>
      </c>
      <c r="I98" s="184">
        <f t="shared" si="7"/>
        <v>4159.2749999999996</v>
      </c>
      <c r="J98" s="96">
        <f t="shared" si="8"/>
        <v>-0.2749999999996362</v>
      </c>
    </row>
    <row r="99" spans="1:10">
      <c r="A99" s="170">
        <v>92</v>
      </c>
      <c r="B99" s="171">
        <v>44043</v>
      </c>
      <c r="C99" s="95" t="s">
        <v>154</v>
      </c>
      <c r="D99" s="176" t="s">
        <v>110</v>
      </c>
      <c r="E99" s="96">
        <v>13410</v>
      </c>
      <c r="F99" s="185">
        <v>7.4999999999999997E-2</v>
      </c>
      <c r="G99" s="96">
        <v>1006</v>
      </c>
      <c r="H99" s="95" t="s">
        <v>105</v>
      </c>
      <c r="I99" s="184">
        <f t="shared" si="7"/>
        <v>1005.75</v>
      </c>
      <c r="J99" s="96">
        <f t="shared" si="8"/>
        <v>0.25</v>
      </c>
    </row>
    <row r="100" spans="1:10">
      <c r="A100" s="170">
        <v>93</v>
      </c>
      <c r="B100" s="171">
        <v>44043</v>
      </c>
      <c r="C100" s="95" t="s">
        <v>152</v>
      </c>
      <c r="D100" s="100" t="s">
        <v>104</v>
      </c>
      <c r="E100" s="96">
        <v>135807</v>
      </c>
      <c r="F100" s="185">
        <v>7.4999999999999997E-2</v>
      </c>
      <c r="G100" s="96">
        <f>E100*F100</f>
        <v>10185.525</v>
      </c>
      <c r="H100" s="95" t="s">
        <v>105</v>
      </c>
      <c r="I100" s="184">
        <f t="shared" si="7"/>
        <v>10185.525</v>
      </c>
      <c r="J100" s="96">
        <f t="shared" si="8"/>
        <v>0</v>
      </c>
    </row>
    <row r="101" spans="1:10" s="165" customFormat="1">
      <c r="A101" s="170">
        <v>94</v>
      </c>
      <c r="B101" s="186">
        <v>44074</v>
      </c>
      <c r="C101" s="172" t="s">
        <v>116</v>
      </c>
      <c r="D101" s="174" t="s">
        <v>83</v>
      </c>
      <c r="E101" s="187">
        <v>1420000</v>
      </c>
      <c r="F101" s="188">
        <v>1.4999999999999999E-2</v>
      </c>
      <c r="G101" s="187">
        <v>21300</v>
      </c>
      <c r="H101" s="187" t="s">
        <v>76</v>
      </c>
      <c r="I101" s="184">
        <f t="shared" si="7"/>
        <v>21300</v>
      </c>
      <c r="J101" s="96">
        <f t="shared" si="8"/>
        <v>0</v>
      </c>
    </row>
    <row r="102" spans="1:10" s="165" customFormat="1">
      <c r="A102" s="170">
        <v>95</v>
      </c>
      <c r="B102" s="186">
        <v>44074</v>
      </c>
      <c r="C102" s="95" t="s">
        <v>208</v>
      </c>
      <c r="D102" s="95" t="s">
        <v>219</v>
      </c>
      <c r="E102" s="187">
        <v>11093</v>
      </c>
      <c r="F102" s="188">
        <v>1.4999999999999999E-2</v>
      </c>
      <c r="G102" s="187">
        <v>166</v>
      </c>
      <c r="H102" s="187" t="s">
        <v>76</v>
      </c>
      <c r="I102" s="184">
        <f t="shared" si="7"/>
        <v>166.39499999999998</v>
      </c>
      <c r="J102" s="96">
        <f t="shared" si="8"/>
        <v>-0.39499999999998181</v>
      </c>
    </row>
    <row r="103" spans="1:10" s="165" customFormat="1">
      <c r="A103" s="170">
        <v>96</v>
      </c>
      <c r="B103" s="186">
        <v>44074</v>
      </c>
      <c r="C103" s="177" t="s">
        <v>53</v>
      </c>
      <c r="D103" s="101" t="s">
        <v>108</v>
      </c>
      <c r="E103" s="187">
        <v>11871</v>
      </c>
      <c r="F103" s="188">
        <v>1.4999999999999999E-2</v>
      </c>
      <c r="G103" s="187">
        <v>178</v>
      </c>
      <c r="H103" s="187" t="s">
        <v>76</v>
      </c>
      <c r="I103" s="184">
        <f t="shared" si="7"/>
        <v>178.065</v>
      </c>
      <c r="J103" s="96">
        <f t="shared" si="8"/>
        <v>-6.4999999999997726E-2</v>
      </c>
    </row>
    <row r="104" spans="1:10" s="165" customFormat="1">
      <c r="A104" s="170">
        <v>97</v>
      </c>
      <c r="B104" s="186">
        <v>44074</v>
      </c>
      <c r="C104" s="175" t="s">
        <v>52</v>
      </c>
      <c r="D104" s="176" t="s">
        <v>110</v>
      </c>
      <c r="E104" s="187">
        <v>10750</v>
      </c>
      <c r="F104" s="188">
        <v>1.4999999999999999E-2</v>
      </c>
      <c r="G104" s="187">
        <v>161</v>
      </c>
      <c r="H104" s="187" t="s">
        <v>76</v>
      </c>
      <c r="I104" s="184">
        <f t="shared" si="7"/>
        <v>161.25</v>
      </c>
      <c r="J104" s="96">
        <f t="shared" si="8"/>
        <v>-0.25</v>
      </c>
    </row>
    <row r="105" spans="1:10" s="165" customFormat="1">
      <c r="A105" s="170">
        <v>98</v>
      </c>
      <c r="B105" s="186">
        <v>44074</v>
      </c>
      <c r="C105" s="175" t="s">
        <v>52</v>
      </c>
      <c r="D105" s="176" t="s">
        <v>110</v>
      </c>
      <c r="E105" s="187">
        <v>52450</v>
      </c>
      <c r="F105" s="188">
        <v>1.4999999999999999E-2</v>
      </c>
      <c r="G105" s="187">
        <v>787</v>
      </c>
      <c r="H105" s="187" t="s">
        <v>76</v>
      </c>
      <c r="I105" s="184">
        <f t="shared" si="7"/>
        <v>786.75</v>
      </c>
      <c r="J105" s="96">
        <f t="shared" si="8"/>
        <v>0.25</v>
      </c>
    </row>
    <row r="106" spans="1:10" s="165" customFormat="1">
      <c r="A106" s="170">
        <v>99</v>
      </c>
      <c r="B106" s="186">
        <v>44074</v>
      </c>
      <c r="C106" s="178" t="s">
        <v>159</v>
      </c>
      <c r="D106" s="107" t="s">
        <v>113</v>
      </c>
      <c r="E106" s="187">
        <v>66800</v>
      </c>
      <c r="F106" s="188">
        <v>1.4999999999999999E-2</v>
      </c>
      <c r="G106" s="187">
        <v>1002</v>
      </c>
      <c r="H106" s="187" t="s">
        <v>76</v>
      </c>
      <c r="I106" s="184">
        <f t="shared" si="7"/>
        <v>1002</v>
      </c>
      <c r="J106" s="96">
        <f t="shared" si="8"/>
        <v>0</v>
      </c>
    </row>
    <row r="107" spans="1:10" s="165" customFormat="1">
      <c r="A107" s="170">
        <v>100</v>
      </c>
      <c r="B107" s="186">
        <v>44074</v>
      </c>
      <c r="C107" s="172" t="s">
        <v>116</v>
      </c>
      <c r="D107" s="174" t="s">
        <v>83</v>
      </c>
      <c r="E107" s="187">
        <v>2305</v>
      </c>
      <c r="F107" s="188">
        <v>1.4999999999999999E-2</v>
      </c>
      <c r="G107" s="187">
        <v>35</v>
      </c>
      <c r="H107" s="187" t="s">
        <v>76</v>
      </c>
      <c r="I107" s="184">
        <f t="shared" si="7"/>
        <v>34.574999999999996</v>
      </c>
      <c r="J107" s="96">
        <f t="shared" si="8"/>
        <v>0.42500000000000426</v>
      </c>
    </row>
    <row r="108" spans="1:10" s="165" customFormat="1">
      <c r="A108" s="170">
        <v>101</v>
      </c>
      <c r="B108" s="186">
        <v>44074</v>
      </c>
      <c r="C108" s="172" t="s">
        <v>116</v>
      </c>
      <c r="D108" s="174" t="s">
        <v>83</v>
      </c>
      <c r="E108" s="187">
        <v>2305</v>
      </c>
      <c r="F108" s="188">
        <v>1.4999999999999999E-2</v>
      </c>
      <c r="G108" s="187">
        <v>35</v>
      </c>
      <c r="H108" s="187" t="s">
        <v>76</v>
      </c>
      <c r="I108" s="184">
        <f t="shared" si="7"/>
        <v>34.574999999999996</v>
      </c>
      <c r="J108" s="96">
        <f t="shared" si="8"/>
        <v>0.42500000000000426</v>
      </c>
    </row>
    <row r="109" spans="1:10" s="165" customFormat="1">
      <c r="A109" s="170">
        <v>102</v>
      </c>
      <c r="B109" s="186">
        <v>44074</v>
      </c>
      <c r="C109" s="172" t="s">
        <v>116</v>
      </c>
      <c r="D109" s="174" t="s">
        <v>83</v>
      </c>
      <c r="E109" s="187">
        <v>235000</v>
      </c>
      <c r="F109" s="188">
        <v>1.4999999999999999E-2</v>
      </c>
      <c r="G109" s="187">
        <v>3525</v>
      </c>
      <c r="H109" s="187" t="s">
        <v>76</v>
      </c>
      <c r="I109" s="184">
        <f t="shared" si="7"/>
        <v>3525</v>
      </c>
      <c r="J109" s="96">
        <f t="shared" si="8"/>
        <v>0</v>
      </c>
    </row>
    <row r="110" spans="1:10" s="165" customFormat="1">
      <c r="A110" s="170">
        <v>103</v>
      </c>
      <c r="B110" s="186">
        <v>44074</v>
      </c>
      <c r="C110" s="178" t="s">
        <v>58</v>
      </c>
      <c r="D110" s="107" t="s">
        <v>109</v>
      </c>
      <c r="E110" s="187">
        <v>7454</v>
      </c>
      <c r="F110" s="188">
        <v>1.4999999999999999E-2</v>
      </c>
      <c r="G110" s="187">
        <v>111</v>
      </c>
      <c r="H110" s="187" t="s">
        <v>76</v>
      </c>
      <c r="I110" s="184">
        <f t="shared" si="7"/>
        <v>111.81</v>
      </c>
      <c r="J110" s="96">
        <f t="shared" si="8"/>
        <v>-0.81000000000000227</v>
      </c>
    </row>
    <row r="111" spans="1:10" s="165" customFormat="1">
      <c r="A111" s="170">
        <v>104</v>
      </c>
      <c r="B111" s="186">
        <v>44074</v>
      </c>
      <c r="C111" s="172" t="s">
        <v>116</v>
      </c>
      <c r="D111" s="174" t="s">
        <v>83</v>
      </c>
      <c r="E111" s="187">
        <v>698000</v>
      </c>
      <c r="F111" s="188">
        <v>1.4999999999999999E-2</v>
      </c>
      <c r="G111" s="187">
        <v>10470</v>
      </c>
      <c r="H111" s="187" t="s">
        <v>76</v>
      </c>
      <c r="I111" s="184">
        <f t="shared" si="7"/>
        <v>10470</v>
      </c>
      <c r="J111" s="96">
        <f t="shared" si="8"/>
        <v>0</v>
      </c>
    </row>
    <row r="112" spans="1:10" s="165" customFormat="1">
      <c r="A112" s="170">
        <v>105</v>
      </c>
      <c r="B112" s="186">
        <v>44074</v>
      </c>
      <c r="C112" s="172" t="s">
        <v>116</v>
      </c>
      <c r="D112" s="174" t="s">
        <v>83</v>
      </c>
      <c r="E112" s="187">
        <v>2340</v>
      </c>
      <c r="F112" s="188">
        <v>1.4999999999999999E-2</v>
      </c>
      <c r="G112" s="187">
        <v>35</v>
      </c>
      <c r="H112" s="187" t="s">
        <v>76</v>
      </c>
      <c r="I112" s="184">
        <f t="shared" si="7"/>
        <v>35.1</v>
      </c>
      <c r="J112" s="96">
        <f t="shared" si="8"/>
        <v>-0.10000000000000142</v>
      </c>
    </row>
    <row r="113" spans="1:10" s="165" customFormat="1">
      <c r="A113" s="170">
        <v>106</v>
      </c>
      <c r="B113" s="186">
        <v>44074</v>
      </c>
      <c r="C113" s="172" t="s">
        <v>116</v>
      </c>
      <c r="D113" s="174" t="s">
        <v>83</v>
      </c>
      <c r="E113" s="187">
        <v>2340</v>
      </c>
      <c r="F113" s="188">
        <v>1.4999999999999999E-2</v>
      </c>
      <c r="G113" s="187">
        <v>35</v>
      </c>
      <c r="H113" s="187" t="s">
        <v>76</v>
      </c>
      <c r="I113" s="184">
        <f t="shared" si="7"/>
        <v>35.1</v>
      </c>
      <c r="J113" s="96">
        <f t="shared" si="8"/>
        <v>-0.10000000000000142</v>
      </c>
    </row>
    <row r="114" spans="1:10" s="165" customFormat="1">
      <c r="A114" s="170">
        <v>107</v>
      </c>
      <c r="B114" s="186">
        <v>44074</v>
      </c>
      <c r="C114" s="172" t="s">
        <v>116</v>
      </c>
      <c r="D114" s="174" t="s">
        <v>83</v>
      </c>
      <c r="E114" s="187">
        <v>850000</v>
      </c>
      <c r="F114" s="188">
        <v>1.4999999999999999E-2</v>
      </c>
      <c r="G114" s="187">
        <v>12750</v>
      </c>
      <c r="H114" s="187" t="s">
        <v>76</v>
      </c>
      <c r="I114" s="184">
        <f t="shared" si="7"/>
        <v>12750</v>
      </c>
      <c r="J114" s="96">
        <f t="shared" si="8"/>
        <v>0</v>
      </c>
    </row>
    <row r="115" spans="1:10" s="165" customFormat="1">
      <c r="A115" s="170">
        <v>108</v>
      </c>
      <c r="B115" s="186">
        <v>44074</v>
      </c>
      <c r="C115" s="178" t="s">
        <v>160</v>
      </c>
      <c r="D115" s="106" t="s">
        <v>112</v>
      </c>
      <c r="E115" s="187">
        <v>8222</v>
      </c>
      <c r="F115" s="188">
        <v>1.4999999999999999E-2</v>
      </c>
      <c r="G115" s="187">
        <v>123</v>
      </c>
      <c r="H115" s="187" t="s">
        <v>76</v>
      </c>
      <c r="I115" s="184">
        <f t="shared" si="7"/>
        <v>123.33</v>
      </c>
      <c r="J115" s="96">
        <f t="shared" si="8"/>
        <v>-0.32999999999999829</v>
      </c>
    </row>
    <row r="116" spans="1:10" s="165" customFormat="1">
      <c r="A116" s="170">
        <v>109</v>
      </c>
      <c r="B116" s="186">
        <v>44074</v>
      </c>
      <c r="C116" s="178" t="s">
        <v>160</v>
      </c>
      <c r="D116" s="106" t="s">
        <v>112</v>
      </c>
      <c r="E116" s="187">
        <v>1544</v>
      </c>
      <c r="F116" s="188">
        <v>1.4999999999999999E-2</v>
      </c>
      <c r="G116" s="187">
        <v>23</v>
      </c>
      <c r="H116" s="187" t="s">
        <v>76</v>
      </c>
      <c r="I116" s="184">
        <f t="shared" si="7"/>
        <v>23.16</v>
      </c>
      <c r="J116" s="96">
        <f t="shared" si="8"/>
        <v>-0.16000000000000014</v>
      </c>
    </row>
    <row r="117" spans="1:10" s="165" customFormat="1">
      <c r="A117" s="170">
        <v>110</v>
      </c>
      <c r="B117" s="186">
        <v>44074</v>
      </c>
      <c r="C117" s="172" t="s">
        <v>116</v>
      </c>
      <c r="D117" s="174" t="s">
        <v>83</v>
      </c>
      <c r="E117" s="187">
        <v>1190260</v>
      </c>
      <c r="F117" s="188">
        <v>1.4999999999999999E-2</v>
      </c>
      <c r="G117" s="187">
        <v>17854</v>
      </c>
      <c r="H117" s="187" t="s">
        <v>76</v>
      </c>
      <c r="I117" s="184">
        <f t="shared" si="7"/>
        <v>17853.899999999998</v>
      </c>
      <c r="J117" s="96">
        <f t="shared" si="8"/>
        <v>0.10000000000218279</v>
      </c>
    </row>
    <row r="118" spans="1:10" s="165" customFormat="1">
      <c r="A118" s="170">
        <v>111</v>
      </c>
      <c r="B118" s="186">
        <v>44074</v>
      </c>
      <c r="C118" s="172" t="s">
        <v>116</v>
      </c>
      <c r="D118" s="174" t="s">
        <v>83</v>
      </c>
      <c r="E118" s="187">
        <v>500000</v>
      </c>
      <c r="F118" s="188">
        <v>1.4999999999999999E-2</v>
      </c>
      <c r="G118" s="187">
        <v>7500</v>
      </c>
      <c r="H118" s="187" t="s">
        <v>76</v>
      </c>
      <c r="I118" s="184">
        <f t="shared" si="7"/>
        <v>7500</v>
      </c>
      <c r="J118" s="96">
        <f t="shared" si="8"/>
        <v>0</v>
      </c>
    </row>
    <row r="119" spans="1:10" s="165" customFormat="1">
      <c r="A119" s="170">
        <v>112</v>
      </c>
      <c r="B119" s="186">
        <v>44074</v>
      </c>
      <c r="C119" s="172" t="s">
        <v>116</v>
      </c>
      <c r="D119" s="174" t="s">
        <v>83</v>
      </c>
      <c r="E119" s="187">
        <v>219000</v>
      </c>
      <c r="F119" s="188">
        <v>1.4999999999999999E-2</v>
      </c>
      <c r="G119" s="187">
        <v>3285</v>
      </c>
      <c r="H119" s="187" t="s">
        <v>76</v>
      </c>
      <c r="I119" s="184">
        <f t="shared" si="7"/>
        <v>3285</v>
      </c>
      <c r="J119" s="96">
        <f t="shared" si="8"/>
        <v>0</v>
      </c>
    </row>
    <row r="120" spans="1:10" s="165" customFormat="1">
      <c r="A120" s="170">
        <v>113</v>
      </c>
      <c r="B120" s="186">
        <v>44074</v>
      </c>
      <c r="C120" s="178" t="s">
        <v>162</v>
      </c>
      <c r="D120" s="95" t="s">
        <v>220</v>
      </c>
      <c r="E120" s="187">
        <v>1010</v>
      </c>
      <c r="F120" s="188">
        <v>1.4999999999999999E-2</v>
      </c>
      <c r="G120" s="187">
        <v>15</v>
      </c>
      <c r="H120" s="187" t="s">
        <v>229</v>
      </c>
      <c r="I120" s="184">
        <f t="shared" si="7"/>
        <v>15.149999999999999</v>
      </c>
      <c r="J120" s="96">
        <f t="shared" si="8"/>
        <v>-0.14999999999999858</v>
      </c>
    </row>
    <row r="121" spans="1:10" s="165" customFormat="1">
      <c r="A121" s="170">
        <v>114</v>
      </c>
      <c r="B121" s="186">
        <v>44074</v>
      </c>
      <c r="C121" s="178" t="s">
        <v>162</v>
      </c>
      <c r="D121" s="95" t="s">
        <v>220</v>
      </c>
      <c r="E121" s="187">
        <v>32876</v>
      </c>
      <c r="F121" s="188">
        <v>1.4999999999999999E-2</v>
      </c>
      <c r="G121" s="187">
        <v>493</v>
      </c>
      <c r="H121" s="187" t="s">
        <v>229</v>
      </c>
      <c r="I121" s="184">
        <f t="shared" si="7"/>
        <v>493.14</v>
      </c>
      <c r="J121" s="96">
        <f t="shared" si="8"/>
        <v>-0.13999999999998636</v>
      </c>
    </row>
    <row r="122" spans="1:10" s="165" customFormat="1">
      <c r="A122" s="170">
        <v>115</v>
      </c>
      <c r="B122" s="186">
        <v>44074</v>
      </c>
      <c r="C122" s="178" t="s">
        <v>163</v>
      </c>
      <c r="D122" s="108" t="s">
        <v>230</v>
      </c>
      <c r="E122" s="187">
        <v>1550</v>
      </c>
      <c r="F122" s="189">
        <v>3.7499999999999999E-2</v>
      </c>
      <c r="G122" s="187">
        <v>58</v>
      </c>
      <c r="H122" s="187" t="s">
        <v>223</v>
      </c>
      <c r="I122" s="184">
        <f t="shared" si="7"/>
        <v>58.125</v>
      </c>
      <c r="J122" s="96">
        <f t="shared" si="8"/>
        <v>-0.125</v>
      </c>
    </row>
    <row r="123" spans="1:10" s="165" customFormat="1">
      <c r="A123" s="170">
        <v>116</v>
      </c>
      <c r="B123" s="186">
        <v>44074</v>
      </c>
      <c r="C123" s="178" t="s">
        <v>164</v>
      </c>
      <c r="D123" s="108" t="s">
        <v>231</v>
      </c>
      <c r="E123" s="187">
        <v>1180</v>
      </c>
      <c r="F123" s="189">
        <v>3.7499999999999999E-2</v>
      </c>
      <c r="G123" s="187">
        <v>44</v>
      </c>
      <c r="H123" s="187" t="s">
        <v>223</v>
      </c>
      <c r="I123" s="184">
        <f t="shared" si="7"/>
        <v>44.25</v>
      </c>
      <c r="J123" s="96">
        <f t="shared" si="8"/>
        <v>-0.25</v>
      </c>
    </row>
    <row r="124" spans="1:10" s="165" customFormat="1">
      <c r="A124" s="170">
        <v>117</v>
      </c>
      <c r="B124" s="186">
        <v>44074</v>
      </c>
      <c r="C124" s="178" t="s">
        <v>165</v>
      </c>
      <c r="D124" s="108" t="s">
        <v>232</v>
      </c>
      <c r="E124" s="187">
        <v>700</v>
      </c>
      <c r="F124" s="189">
        <v>3.7499999999999999E-2</v>
      </c>
      <c r="G124" s="187">
        <v>26</v>
      </c>
      <c r="H124" s="187" t="s">
        <v>223</v>
      </c>
      <c r="I124" s="184">
        <f t="shared" si="7"/>
        <v>26.25</v>
      </c>
      <c r="J124" s="96">
        <f t="shared" si="8"/>
        <v>-0.25</v>
      </c>
    </row>
    <row r="125" spans="1:10" s="165" customFormat="1">
      <c r="A125" s="170">
        <v>118</v>
      </c>
      <c r="B125" s="186">
        <v>44074</v>
      </c>
      <c r="C125" s="178" t="s">
        <v>166</v>
      </c>
      <c r="D125" s="178" t="s">
        <v>233</v>
      </c>
      <c r="E125" s="187">
        <v>700</v>
      </c>
      <c r="F125" s="189">
        <v>3.7499999999999999E-2</v>
      </c>
      <c r="G125" s="187">
        <v>26</v>
      </c>
      <c r="H125" s="187" t="s">
        <v>223</v>
      </c>
      <c r="I125" s="184">
        <f t="shared" si="7"/>
        <v>26.25</v>
      </c>
      <c r="J125" s="96">
        <f t="shared" si="8"/>
        <v>-0.25</v>
      </c>
    </row>
    <row r="126" spans="1:10" s="165" customFormat="1">
      <c r="A126" s="170">
        <v>119</v>
      </c>
      <c r="B126" s="186">
        <v>44074</v>
      </c>
      <c r="C126" s="178" t="s">
        <v>167</v>
      </c>
      <c r="D126" s="109" t="s">
        <v>234</v>
      </c>
      <c r="E126" s="187">
        <v>550</v>
      </c>
      <c r="F126" s="189">
        <v>3.7499999999999999E-2</v>
      </c>
      <c r="G126" s="187">
        <v>21</v>
      </c>
      <c r="H126" s="187" t="s">
        <v>223</v>
      </c>
      <c r="I126" s="184">
        <f t="shared" si="7"/>
        <v>20.625</v>
      </c>
      <c r="J126" s="96">
        <f t="shared" si="8"/>
        <v>0.375</v>
      </c>
    </row>
    <row r="127" spans="1:10" s="165" customFormat="1">
      <c r="A127" s="170">
        <v>120</v>
      </c>
      <c r="B127" s="186">
        <v>44074</v>
      </c>
      <c r="C127" s="178" t="s">
        <v>163</v>
      </c>
      <c r="D127" s="108" t="s">
        <v>230</v>
      </c>
      <c r="E127" s="187">
        <v>5280</v>
      </c>
      <c r="F127" s="189">
        <v>3.7499999999999999E-2</v>
      </c>
      <c r="G127" s="187">
        <v>198</v>
      </c>
      <c r="H127" s="187" t="s">
        <v>223</v>
      </c>
      <c r="I127" s="184">
        <f t="shared" si="7"/>
        <v>198</v>
      </c>
      <c r="J127" s="96">
        <f t="shared" si="8"/>
        <v>0</v>
      </c>
    </row>
    <row r="128" spans="1:10" s="165" customFormat="1">
      <c r="A128" s="170">
        <v>121</v>
      </c>
      <c r="B128" s="186">
        <v>44074</v>
      </c>
      <c r="C128" s="178" t="s">
        <v>164</v>
      </c>
      <c r="D128" s="108" t="s">
        <v>231</v>
      </c>
      <c r="E128" s="187">
        <v>4000</v>
      </c>
      <c r="F128" s="189">
        <v>3.7499999999999999E-2</v>
      </c>
      <c r="G128" s="187">
        <v>150</v>
      </c>
      <c r="H128" s="187" t="s">
        <v>223</v>
      </c>
      <c r="I128" s="184">
        <f t="shared" si="7"/>
        <v>150</v>
      </c>
      <c r="J128" s="96">
        <f t="shared" si="8"/>
        <v>0</v>
      </c>
    </row>
    <row r="129" spans="1:10" s="165" customFormat="1">
      <c r="A129" s="170">
        <v>122</v>
      </c>
      <c r="B129" s="186">
        <v>44074</v>
      </c>
      <c r="C129" s="178" t="s">
        <v>165</v>
      </c>
      <c r="D129" s="108" t="s">
        <v>232</v>
      </c>
      <c r="E129" s="187">
        <v>2400</v>
      </c>
      <c r="F129" s="189">
        <v>3.7499999999999999E-2</v>
      </c>
      <c r="G129" s="187">
        <v>90</v>
      </c>
      <c r="H129" s="187" t="s">
        <v>223</v>
      </c>
      <c r="I129" s="184">
        <f t="shared" si="7"/>
        <v>90</v>
      </c>
      <c r="J129" s="96">
        <f t="shared" si="8"/>
        <v>0</v>
      </c>
    </row>
    <row r="130" spans="1:10" s="165" customFormat="1">
      <c r="A130" s="170">
        <v>123</v>
      </c>
      <c r="B130" s="186">
        <v>44074</v>
      </c>
      <c r="C130" s="178" t="s">
        <v>166</v>
      </c>
      <c r="D130" s="178" t="s">
        <v>233</v>
      </c>
      <c r="E130" s="187">
        <v>2400</v>
      </c>
      <c r="F130" s="189">
        <v>3.7499999999999999E-2</v>
      </c>
      <c r="G130" s="187">
        <v>90</v>
      </c>
      <c r="H130" s="187" t="s">
        <v>223</v>
      </c>
      <c r="I130" s="184">
        <f t="shared" si="7"/>
        <v>90</v>
      </c>
      <c r="J130" s="96">
        <f t="shared" si="8"/>
        <v>0</v>
      </c>
    </row>
    <row r="131" spans="1:10" s="165" customFormat="1">
      <c r="A131" s="170">
        <v>124</v>
      </c>
      <c r="B131" s="186">
        <v>44074</v>
      </c>
      <c r="C131" s="178" t="s">
        <v>167</v>
      </c>
      <c r="D131" s="109" t="s">
        <v>234</v>
      </c>
      <c r="E131" s="187">
        <v>1920</v>
      </c>
      <c r="F131" s="189">
        <v>3.7499999999999999E-2</v>
      </c>
      <c r="G131" s="187">
        <v>72</v>
      </c>
      <c r="H131" s="187" t="s">
        <v>223</v>
      </c>
      <c r="I131" s="184">
        <f t="shared" si="7"/>
        <v>72</v>
      </c>
      <c r="J131" s="96">
        <f t="shared" si="8"/>
        <v>0</v>
      </c>
    </row>
    <row r="132" spans="1:10" s="165" customFormat="1">
      <c r="A132" s="170">
        <v>125</v>
      </c>
      <c r="B132" s="186">
        <v>44074</v>
      </c>
      <c r="C132" s="95" t="s">
        <v>210</v>
      </c>
      <c r="D132" s="100" t="s">
        <v>235</v>
      </c>
      <c r="E132" s="187">
        <v>20000</v>
      </c>
      <c r="F132" s="189">
        <v>3.7499999999999999E-2</v>
      </c>
      <c r="G132" s="187">
        <v>750</v>
      </c>
      <c r="H132" s="187" t="s">
        <v>223</v>
      </c>
      <c r="I132" s="184">
        <f t="shared" si="7"/>
        <v>750</v>
      </c>
      <c r="J132" s="96">
        <f t="shared" si="8"/>
        <v>0</v>
      </c>
    </row>
    <row r="133" spans="1:10" s="165" customFormat="1">
      <c r="A133" s="170">
        <v>126</v>
      </c>
      <c r="B133" s="186">
        <v>44074</v>
      </c>
      <c r="C133" s="178" t="s">
        <v>169</v>
      </c>
      <c r="D133" s="107" t="s">
        <v>236</v>
      </c>
      <c r="E133" s="187">
        <v>4000</v>
      </c>
      <c r="F133" s="189">
        <v>3.7499999999999999E-2</v>
      </c>
      <c r="G133" s="187">
        <v>150</v>
      </c>
      <c r="H133" s="187" t="s">
        <v>223</v>
      </c>
      <c r="I133" s="184">
        <f t="shared" si="7"/>
        <v>150</v>
      </c>
      <c r="J133" s="96">
        <f t="shared" si="8"/>
        <v>0</v>
      </c>
    </row>
    <row r="134" spans="1:10" s="165" customFormat="1">
      <c r="A134" s="170">
        <v>127</v>
      </c>
      <c r="B134" s="186">
        <v>44074</v>
      </c>
      <c r="C134" s="177" t="s">
        <v>227</v>
      </c>
      <c r="D134" s="101" t="s">
        <v>89</v>
      </c>
      <c r="E134" s="187">
        <v>3100</v>
      </c>
      <c r="F134" s="189">
        <v>7.4999999999999997E-3</v>
      </c>
      <c r="G134" s="187">
        <v>23</v>
      </c>
      <c r="H134" s="187" t="s">
        <v>76</v>
      </c>
      <c r="I134" s="184">
        <f t="shared" si="7"/>
        <v>23.25</v>
      </c>
      <c r="J134" s="96">
        <f t="shared" si="8"/>
        <v>-0.25</v>
      </c>
    </row>
    <row r="135" spans="1:10" s="165" customFormat="1">
      <c r="A135" s="170">
        <v>128</v>
      </c>
      <c r="B135" s="186">
        <v>44074</v>
      </c>
      <c r="C135" s="178" t="s">
        <v>170</v>
      </c>
      <c r="D135" s="178" t="s">
        <v>237</v>
      </c>
      <c r="E135" s="187">
        <v>40000</v>
      </c>
      <c r="F135" s="189">
        <v>7.4999999999999997E-3</v>
      </c>
      <c r="G135" s="187">
        <v>300</v>
      </c>
      <c r="H135" s="187" t="s">
        <v>76</v>
      </c>
      <c r="I135" s="184">
        <f t="shared" si="7"/>
        <v>300</v>
      </c>
      <c r="J135" s="96">
        <f t="shared" si="8"/>
        <v>0</v>
      </c>
    </row>
    <row r="136" spans="1:10" s="165" customFormat="1">
      <c r="A136" s="170">
        <v>129</v>
      </c>
      <c r="B136" s="186">
        <v>44074</v>
      </c>
      <c r="C136" s="178" t="s">
        <v>238</v>
      </c>
      <c r="D136" s="178" t="s">
        <v>239</v>
      </c>
      <c r="E136" s="187">
        <v>30000</v>
      </c>
      <c r="F136" s="189">
        <v>7.4999999999999997E-3</v>
      </c>
      <c r="G136" s="187">
        <v>225</v>
      </c>
      <c r="H136" s="187" t="s">
        <v>76</v>
      </c>
      <c r="I136" s="184">
        <f t="shared" si="7"/>
        <v>225</v>
      </c>
      <c r="J136" s="96">
        <f t="shared" si="8"/>
        <v>0</v>
      </c>
    </row>
    <row r="137" spans="1:10" s="165" customFormat="1">
      <c r="A137" s="170">
        <v>130</v>
      </c>
      <c r="B137" s="186">
        <v>44074</v>
      </c>
      <c r="C137" s="178" t="s">
        <v>172</v>
      </c>
      <c r="D137" s="178" t="s">
        <v>240</v>
      </c>
      <c r="E137" s="187">
        <v>17000</v>
      </c>
      <c r="F137" s="189">
        <v>7.4999999999999997E-3</v>
      </c>
      <c r="G137" s="187">
        <v>127</v>
      </c>
      <c r="H137" s="187" t="s">
        <v>76</v>
      </c>
      <c r="I137" s="184">
        <f t="shared" ref="I137:I200" si="9">E137*F137</f>
        <v>127.5</v>
      </c>
      <c r="J137" s="96">
        <f t="shared" ref="J137:J200" si="10">G137-I137</f>
        <v>-0.5</v>
      </c>
    </row>
    <row r="138" spans="1:10" s="165" customFormat="1">
      <c r="A138" s="170">
        <v>131</v>
      </c>
      <c r="B138" s="186">
        <v>44074</v>
      </c>
      <c r="C138" s="180" t="s">
        <v>95</v>
      </c>
      <c r="D138" s="181" t="s">
        <v>96</v>
      </c>
      <c r="E138" s="187">
        <v>20000</v>
      </c>
      <c r="F138" s="189">
        <v>7.4999999999999997E-3</v>
      </c>
      <c r="G138" s="187">
        <v>150</v>
      </c>
      <c r="H138" s="187" t="s">
        <v>76</v>
      </c>
      <c r="I138" s="184">
        <f t="shared" si="9"/>
        <v>150</v>
      </c>
      <c r="J138" s="96">
        <f t="shared" si="10"/>
        <v>0</v>
      </c>
    </row>
    <row r="139" spans="1:10" s="165" customFormat="1">
      <c r="A139" s="170">
        <v>132</v>
      </c>
      <c r="B139" s="186">
        <v>44074</v>
      </c>
      <c r="C139" s="178" t="s">
        <v>173</v>
      </c>
      <c r="D139" s="182" t="s">
        <v>75</v>
      </c>
      <c r="E139" s="187">
        <v>30000</v>
      </c>
      <c r="F139" s="189">
        <v>7.4999999999999997E-3</v>
      </c>
      <c r="G139" s="187">
        <v>225</v>
      </c>
      <c r="H139" s="187" t="s">
        <v>76</v>
      </c>
      <c r="I139" s="184">
        <f t="shared" si="9"/>
        <v>225</v>
      </c>
      <c r="J139" s="96">
        <f t="shared" si="10"/>
        <v>0</v>
      </c>
    </row>
    <row r="140" spans="1:10" s="165" customFormat="1">
      <c r="A140" s="170">
        <v>133</v>
      </c>
      <c r="B140" s="186">
        <v>44074</v>
      </c>
      <c r="C140" s="178" t="s">
        <v>79</v>
      </c>
      <c r="D140" s="174" t="s">
        <v>80</v>
      </c>
      <c r="E140" s="187">
        <v>15000</v>
      </c>
      <c r="F140" s="189">
        <v>7.4999999999999997E-3</v>
      </c>
      <c r="G140" s="187">
        <v>113</v>
      </c>
      <c r="H140" s="187" t="s">
        <v>76</v>
      </c>
      <c r="I140" s="184">
        <f t="shared" si="9"/>
        <v>112.5</v>
      </c>
      <c r="J140" s="96">
        <f t="shared" si="10"/>
        <v>0.5</v>
      </c>
    </row>
    <row r="141" spans="1:10" s="165" customFormat="1">
      <c r="A141" s="170">
        <v>134</v>
      </c>
      <c r="B141" s="186">
        <v>44074</v>
      </c>
      <c r="C141" s="178" t="s">
        <v>81</v>
      </c>
      <c r="D141" s="182" t="s">
        <v>82</v>
      </c>
      <c r="E141" s="187">
        <v>25000</v>
      </c>
      <c r="F141" s="189">
        <v>7.4999999999999997E-3</v>
      </c>
      <c r="G141" s="187">
        <v>188</v>
      </c>
      <c r="H141" s="187" t="s">
        <v>76</v>
      </c>
      <c r="I141" s="184">
        <f t="shared" si="9"/>
        <v>187.5</v>
      </c>
      <c r="J141" s="96">
        <f t="shared" si="10"/>
        <v>0.5</v>
      </c>
    </row>
    <row r="142" spans="1:10" s="165" customFormat="1">
      <c r="A142" s="170">
        <v>135</v>
      </c>
      <c r="B142" s="186">
        <v>44074</v>
      </c>
      <c r="C142" s="178" t="s">
        <v>79</v>
      </c>
      <c r="D142" s="174" t="s">
        <v>80</v>
      </c>
      <c r="E142" s="187">
        <v>8300</v>
      </c>
      <c r="F142" s="189">
        <v>7.4999999999999997E-3</v>
      </c>
      <c r="G142" s="187">
        <v>62</v>
      </c>
      <c r="H142" s="187" t="s">
        <v>76</v>
      </c>
      <c r="I142" s="184">
        <f t="shared" si="9"/>
        <v>62.25</v>
      </c>
      <c r="J142" s="96">
        <f t="shared" si="10"/>
        <v>-0.25</v>
      </c>
    </row>
    <row r="143" spans="1:10" s="165" customFormat="1">
      <c r="A143" s="170">
        <v>136</v>
      </c>
      <c r="B143" s="186">
        <v>44074</v>
      </c>
      <c r="C143" s="178" t="s">
        <v>79</v>
      </c>
      <c r="D143" s="174" t="s">
        <v>80</v>
      </c>
      <c r="E143" s="187">
        <v>3200</v>
      </c>
      <c r="F143" s="189">
        <v>7.4999999999999997E-3</v>
      </c>
      <c r="G143" s="187">
        <v>24</v>
      </c>
      <c r="H143" s="187" t="s">
        <v>76</v>
      </c>
      <c r="I143" s="184">
        <f t="shared" si="9"/>
        <v>24</v>
      </c>
      <c r="J143" s="96">
        <f t="shared" si="10"/>
        <v>0</v>
      </c>
    </row>
    <row r="144" spans="1:10" s="165" customFormat="1">
      <c r="A144" s="170">
        <v>137</v>
      </c>
      <c r="B144" s="186">
        <v>44074</v>
      </c>
      <c r="C144" s="178" t="s">
        <v>173</v>
      </c>
      <c r="D144" s="182" t="s">
        <v>75</v>
      </c>
      <c r="E144" s="187">
        <v>1280</v>
      </c>
      <c r="F144" s="189">
        <v>7.4999999999999997E-3</v>
      </c>
      <c r="G144" s="187">
        <v>9</v>
      </c>
      <c r="H144" s="187" t="s">
        <v>76</v>
      </c>
      <c r="I144" s="184">
        <f t="shared" si="9"/>
        <v>9.6</v>
      </c>
      <c r="J144" s="96">
        <f t="shared" si="10"/>
        <v>-0.59999999999999964</v>
      </c>
    </row>
    <row r="145" spans="1:10" s="165" customFormat="1">
      <c r="A145" s="170">
        <v>138</v>
      </c>
      <c r="B145" s="186">
        <v>44074</v>
      </c>
      <c r="C145" s="178" t="s">
        <v>18</v>
      </c>
      <c r="D145" s="105" t="s">
        <v>94</v>
      </c>
      <c r="E145" s="187">
        <v>3400</v>
      </c>
      <c r="F145" s="189">
        <v>7.4999999999999997E-3</v>
      </c>
      <c r="G145" s="187">
        <v>26</v>
      </c>
      <c r="H145" s="187" t="s">
        <v>76</v>
      </c>
      <c r="I145" s="184">
        <f t="shared" si="9"/>
        <v>25.5</v>
      </c>
      <c r="J145" s="96">
        <f t="shared" si="10"/>
        <v>0.5</v>
      </c>
    </row>
    <row r="146" spans="1:10" s="165" customFormat="1">
      <c r="A146" s="170">
        <v>139</v>
      </c>
      <c r="B146" s="186">
        <v>44074</v>
      </c>
      <c r="C146" s="178" t="s">
        <v>238</v>
      </c>
      <c r="D146" s="178" t="s">
        <v>239</v>
      </c>
      <c r="E146" s="187">
        <v>2000</v>
      </c>
      <c r="F146" s="189">
        <v>7.4999999999999997E-3</v>
      </c>
      <c r="G146" s="187">
        <v>15</v>
      </c>
      <c r="H146" s="187" t="s">
        <v>76</v>
      </c>
      <c r="I146" s="184">
        <f t="shared" si="9"/>
        <v>15</v>
      </c>
      <c r="J146" s="96">
        <f t="shared" si="10"/>
        <v>0</v>
      </c>
    </row>
    <row r="147" spans="1:10" s="165" customFormat="1">
      <c r="A147" s="170">
        <v>140</v>
      </c>
      <c r="B147" s="186">
        <v>44074</v>
      </c>
      <c r="C147" s="178" t="s">
        <v>81</v>
      </c>
      <c r="D147" s="182" t="s">
        <v>82</v>
      </c>
      <c r="E147" s="187">
        <v>10000</v>
      </c>
      <c r="F147" s="189">
        <v>7.4999999999999997E-3</v>
      </c>
      <c r="G147" s="187">
        <v>75</v>
      </c>
      <c r="H147" s="187" t="s">
        <v>76</v>
      </c>
      <c r="I147" s="184">
        <f t="shared" si="9"/>
        <v>75</v>
      </c>
      <c r="J147" s="96">
        <f t="shared" si="10"/>
        <v>0</v>
      </c>
    </row>
    <row r="148" spans="1:10" s="165" customFormat="1">
      <c r="A148" s="170">
        <v>141</v>
      </c>
      <c r="B148" s="186">
        <v>44074</v>
      </c>
      <c r="C148" s="178" t="s">
        <v>61</v>
      </c>
      <c r="D148" s="98" t="s">
        <v>101</v>
      </c>
      <c r="E148" s="187">
        <v>29294</v>
      </c>
      <c r="F148" s="189">
        <v>7.4999999999999997E-3</v>
      </c>
      <c r="G148" s="187">
        <v>220</v>
      </c>
      <c r="H148" s="187" t="s">
        <v>76</v>
      </c>
      <c r="I148" s="184">
        <f t="shared" si="9"/>
        <v>219.70499999999998</v>
      </c>
      <c r="J148" s="96">
        <f t="shared" si="10"/>
        <v>0.29500000000001592</v>
      </c>
    </row>
    <row r="149" spans="1:10" s="165" customFormat="1">
      <c r="A149" s="170">
        <v>142</v>
      </c>
      <c r="B149" s="186">
        <v>44074</v>
      </c>
      <c r="C149" s="178" t="s">
        <v>81</v>
      </c>
      <c r="D149" s="182" t="s">
        <v>82</v>
      </c>
      <c r="E149" s="187">
        <v>260</v>
      </c>
      <c r="F149" s="189">
        <v>7.4999999999999997E-3</v>
      </c>
      <c r="G149" s="187">
        <v>2</v>
      </c>
      <c r="H149" s="187" t="s">
        <v>76</v>
      </c>
      <c r="I149" s="184">
        <f t="shared" si="9"/>
        <v>1.95</v>
      </c>
      <c r="J149" s="96">
        <f t="shared" si="10"/>
        <v>5.0000000000000044E-2</v>
      </c>
    </row>
    <row r="150" spans="1:10" s="165" customFormat="1">
      <c r="A150" s="170">
        <v>143</v>
      </c>
      <c r="B150" s="186">
        <v>44074</v>
      </c>
      <c r="C150" s="95" t="s">
        <v>228</v>
      </c>
      <c r="D150" s="190" t="s">
        <v>78</v>
      </c>
      <c r="E150" s="187">
        <v>260</v>
      </c>
      <c r="F150" s="189">
        <v>7.4999999999999997E-3</v>
      </c>
      <c r="G150" s="187">
        <v>2</v>
      </c>
      <c r="H150" s="187" t="s">
        <v>76</v>
      </c>
      <c r="I150" s="184">
        <f t="shared" si="9"/>
        <v>1.95</v>
      </c>
      <c r="J150" s="96">
        <f t="shared" si="10"/>
        <v>5.0000000000000044E-2</v>
      </c>
    </row>
    <row r="151" spans="1:10" s="165" customFormat="1">
      <c r="A151" s="170">
        <v>144</v>
      </c>
      <c r="B151" s="186">
        <v>44074</v>
      </c>
      <c r="C151" s="178" t="s">
        <v>173</v>
      </c>
      <c r="D151" s="182" t="s">
        <v>75</v>
      </c>
      <c r="E151" s="187">
        <v>260</v>
      </c>
      <c r="F151" s="189">
        <v>7.4999999999999997E-3</v>
      </c>
      <c r="G151" s="187">
        <v>2</v>
      </c>
      <c r="H151" s="187" t="s">
        <v>76</v>
      </c>
      <c r="I151" s="184">
        <f t="shared" si="9"/>
        <v>1.95</v>
      </c>
      <c r="J151" s="96">
        <f t="shared" si="10"/>
        <v>5.0000000000000044E-2</v>
      </c>
    </row>
    <row r="152" spans="1:10" s="165" customFormat="1">
      <c r="A152" s="170">
        <v>145</v>
      </c>
      <c r="B152" s="186">
        <v>44074</v>
      </c>
      <c r="C152" s="178" t="s">
        <v>79</v>
      </c>
      <c r="D152" s="174" t="s">
        <v>80</v>
      </c>
      <c r="E152" s="187">
        <v>780</v>
      </c>
      <c r="F152" s="189">
        <v>7.4999999999999997E-3</v>
      </c>
      <c r="G152" s="187">
        <v>6</v>
      </c>
      <c r="H152" s="187" t="s">
        <v>76</v>
      </c>
      <c r="I152" s="184">
        <f t="shared" si="9"/>
        <v>5.85</v>
      </c>
      <c r="J152" s="96">
        <f t="shared" si="10"/>
        <v>0.15000000000000036</v>
      </c>
    </row>
    <row r="153" spans="1:10" s="165" customFormat="1">
      <c r="A153" s="170">
        <v>146</v>
      </c>
      <c r="B153" s="186">
        <v>44074</v>
      </c>
      <c r="C153" s="178" t="s">
        <v>79</v>
      </c>
      <c r="D153" s="174" t="s">
        <v>80</v>
      </c>
      <c r="E153" s="187">
        <v>780</v>
      </c>
      <c r="F153" s="189">
        <v>7.4999999999999997E-3</v>
      </c>
      <c r="G153" s="187">
        <v>6</v>
      </c>
      <c r="H153" s="187" t="s">
        <v>76</v>
      </c>
      <c r="I153" s="184">
        <f t="shared" si="9"/>
        <v>5.85</v>
      </c>
      <c r="J153" s="96">
        <f t="shared" si="10"/>
        <v>0.15000000000000036</v>
      </c>
    </row>
    <row r="154" spans="1:10" s="165" customFormat="1">
      <c r="A154" s="170">
        <v>147</v>
      </c>
      <c r="B154" s="186">
        <v>44074</v>
      </c>
      <c r="C154" s="178" t="s">
        <v>150</v>
      </c>
      <c r="D154" s="181" t="s">
        <v>99</v>
      </c>
      <c r="E154" s="187">
        <v>260</v>
      </c>
      <c r="F154" s="189">
        <v>7.4999999999999997E-3</v>
      </c>
      <c r="G154" s="187">
        <v>2</v>
      </c>
      <c r="H154" s="187" t="s">
        <v>76</v>
      </c>
      <c r="I154" s="184">
        <f t="shared" si="9"/>
        <v>1.95</v>
      </c>
      <c r="J154" s="96">
        <f t="shared" si="10"/>
        <v>5.0000000000000044E-2</v>
      </c>
    </row>
    <row r="155" spans="1:10" s="165" customFormat="1">
      <c r="A155" s="170">
        <v>148</v>
      </c>
      <c r="B155" s="186">
        <v>44074</v>
      </c>
      <c r="C155" s="178" t="s">
        <v>15</v>
      </c>
      <c r="D155" s="174" t="s">
        <v>86</v>
      </c>
      <c r="E155" s="187">
        <v>27000</v>
      </c>
      <c r="F155" s="189">
        <v>7.4999999999999997E-3</v>
      </c>
      <c r="G155" s="187">
        <v>203</v>
      </c>
      <c r="H155" s="187" t="s">
        <v>76</v>
      </c>
      <c r="I155" s="184">
        <f t="shared" si="9"/>
        <v>202.5</v>
      </c>
      <c r="J155" s="96">
        <f t="shared" si="10"/>
        <v>0.5</v>
      </c>
    </row>
    <row r="156" spans="1:10" s="165" customFormat="1">
      <c r="A156" s="170">
        <v>149</v>
      </c>
      <c r="B156" s="186">
        <v>44074</v>
      </c>
      <c r="C156" s="178" t="s">
        <v>65</v>
      </c>
      <c r="D156" s="98" t="s">
        <v>98</v>
      </c>
      <c r="E156" s="187">
        <v>4950</v>
      </c>
      <c r="F156" s="189">
        <v>7.4999999999999997E-3</v>
      </c>
      <c r="G156" s="187">
        <v>37</v>
      </c>
      <c r="H156" s="187" t="s">
        <v>76</v>
      </c>
      <c r="I156" s="184">
        <f t="shared" si="9"/>
        <v>37.125</v>
      </c>
      <c r="J156" s="96">
        <f t="shared" si="10"/>
        <v>-0.125</v>
      </c>
    </row>
    <row r="157" spans="1:10" s="165" customFormat="1">
      <c r="A157" s="170">
        <v>150</v>
      </c>
      <c r="B157" s="186">
        <v>44074</v>
      </c>
      <c r="C157" s="178" t="s">
        <v>170</v>
      </c>
      <c r="D157" s="178" t="s">
        <v>237</v>
      </c>
      <c r="E157" s="187">
        <v>10000</v>
      </c>
      <c r="F157" s="189">
        <v>7.4999999999999997E-3</v>
      </c>
      <c r="G157" s="187">
        <v>75</v>
      </c>
      <c r="H157" s="187" t="s">
        <v>76</v>
      </c>
      <c r="I157" s="184">
        <f t="shared" si="9"/>
        <v>75</v>
      </c>
      <c r="J157" s="96">
        <f t="shared" si="10"/>
        <v>0</v>
      </c>
    </row>
    <row r="158" spans="1:10" s="165" customFormat="1">
      <c r="A158" s="170">
        <v>151</v>
      </c>
      <c r="B158" s="186">
        <v>44074</v>
      </c>
      <c r="C158" s="178" t="s">
        <v>18</v>
      </c>
      <c r="D158" s="105" t="s">
        <v>94</v>
      </c>
      <c r="E158" s="187">
        <v>2500</v>
      </c>
      <c r="F158" s="189">
        <v>7.4999999999999997E-3</v>
      </c>
      <c r="G158" s="187">
        <v>19</v>
      </c>
      <c r="H158" s="187" t="s">
        <v>76</v>
      </c>
      <c r="I158" s="184">
        <f t="shared" si="9"/>
        <v>18.75</v>
      </c>
      <c r="J158" s="96">
        <f t="shared" si="10"/>
        <v>0.25</v>
      </c>
    </row>
    <row r="159" spans="1:10" s="165" customFormat="1">
      <c r="A159" s="170">
        <v>152</v>
      </c>
      <c r="B159" s="186">
        <v>44074</v>
      </c>
      <c r="C159" s="177" t="s">
        <v>227</v>
      </c>
      <c r="D159" s="101" t="s">
        <v>89</v>
      </c>
      <c r="E159" s="187">
        <v>2500</v>
      </c>
      <c r="F159" s="189">
        <v>7.4999999999999997E-3</v>
      </c>
      <c r="G159" s="187">
        <v>19</v>
      </c>
      <c r="H159" s="187" t="s">
        <v>76</v>
      </c>
      <c r="I159" s="184">
        <f t="shared" si="9"/>
        <v>18.75</v>
      </c>
      <c r="J159" s="96">
        <f t="shared" si="10"/>
        <v>0.25</v>
      </c>
    </row>
    <row r="160" spans="1:10" s="165" customFormat="1">
      <c r="A160" s="170">
        <v>153</v>
      </c>
      <c r="B160" s="186">
        <v>44074</v>
      </c>
      <c r="C160" s="178" t="s">
        <v>81</v>
      </c>
      <c r="D160" s="182" t="s">
        <v>82</v>
      </c>
      <c r="E160" s="187">
        <v>3000</v>
      </c>
      <c r="F160" s="189">
        <v>7.4999999999999997E-3</v>
      </c>
      <c r="G160" s="187">
        <v>23</v>
      </c>
      <c r="H160" s="187" t="s">
        <v>76</v>
      </c>
      <c r="I160" s="184">
        <f t="shared" si="9"/>
        <v>22.5</v>
      </c>
      <c r="J160" s="96">
        <f t="shared" si="10"/>
        <v>0.5</v>
      </c>
    </row>
    <row r="161" spans="1:10" s="165" customFormat="1">
      <c r="A161" s="170">
        <v>154</v>
      </c>
      <c r="B161" s="186">
        <v>44074</v>
      </c>
      <c r="C161" s="178" t="s">
        <v>173</v>
      </c>
      <c r="D161" s="182" t="s">
        <v>75</v>
      </c>
      <c r="E161" s="187">
        <v>1300</v>
      </c>
      <c r="F161" s="189">
        <v>7.4999999999999997E-3</v>
      </c>
      <c r="G161" s="187">
        <v>10</v>
      </c>
      <c r="H161" s="187" t="s">
        <v>76</v>
      </c>
      <c r="I161" s="184">
        <f t="shared" si="9"/>
        <v>9.75</v>
      </c>
      <c r="J161" s="96">
        <f t="shared" si="10"/>
        <v>0.25</v>
      </c>
    </row>
    <row r="162" spans="1:10" s="165" customFormat="1">
      <c r="A162" s="170">
        <v>155</v>
      </c>
      <c r="B162" s="186">
        <v>44074</v>
      </c>
      <c r="C162" s="178" t="s">
        <v>79</v>
      </c>
      <c r="D162" s="174" t="s">
        <v>80</v>
      </c>
      <c r="E162" s="187">
        <v>5100</v>
      </c>
      <c r="F162" s="189">
        <v>7.4999999999999997E-3</v>
      </c>
      <c r="G162" s="187">
        <v>38</v>
      </c>
      <c r="H162" s="187" t="s">
        <v>76</v>
      </c>
      <c r="I162" s="184">
        <f t="shared" si="9"/>
        <v>38.25</v>
      </c>
      <c r="J162" s="96">
        <f t="shared" si="10"/>
        <v>-0.25</v>
      </c>
    </row>
    <row r="163" spans="1:10" s="165" customFormat="1">
      <c r="A163" s="170">
        <v>156</v>
      </c>
      <c r="B163" s="186">
        <v>44074</v>
      </c>
      <c r="C163" s="178" t="s">
        <v>79</v>
      </c>
      <c r="D163" s="174" t="s">
        <v>80</v>
      </c>
      <c r="E163" s="187">
        <v>3370</v>
      </c>
      <c r="F163" s="189">
        <v>7.4999999999999997E-3</v>
      </c>
      <c r="G163" s="187">
        <v>25</v>
      </c>
      <c r="H163" s="187" t="s">
        <v>76</v>
      </c>
      <c r="I163" s="184">
        <f t="shared" si="9"/>
        <v>25.274999999999999</v>
      </c>
      <c r="J163" s="96">
        <f t="shared" si="10"/>
        <v>-0.27499999999999858</v>
      </c>
    </row>
    <row r="164" spans="1:10" s="165" customFormat="1">
      <c r="A164" s="170">
        <v>157</v>
      </c>
      <c r="B164" s="186">
        <v>44074</v>
      </c>
      <c r="C164" s="180" t="s">
        <v>64</v>
      </c>
      <c r="D164" s="174" t="s">
        <v>103</v>
      </c>
      <c r="E164" s="187">
        <v>25000</v>
      </c>
      <c r="F164" s="189">
        <v>7.4999999999999997E-3</v>
      </c>
      <c r="G164" s="187">
        <v>188</v>
      </c>
      <c r="H164" s="187" t="s">
        <v>76</v>
      </c>
      <c r="I164" s="184">
        <f t="shared" si="9"/>
        <v>187.5</v>
      </c>
      <c r="J164" s="96">
        <f t="shared" si="10"/>
        <v>0.5</v>
      </c>
    </row>
    <row r="165" spans="1:10" s="165" customFormat="1">
      <c r="A165" s="170">
        <v>158</v>
      </c>
      <c r="B165" s="186">
        <v>44074</v>
      </c>
      <c r="C165" s="178" t="s">
        <v>79</v>
      </c>
      <c r="D165" s="174" t="s">
        <v>80</v>
      </c>
      <c r="E165" s="187">
        <v>10000</v>
      </c>
      <c r="F165" s="189">
        <v>7.4999999999999997E-3</v>
      </c>
      <c r="G165" s="187">
        <v>75</v>
      </c>
      <c r="H165" s="187" t="s">
        <v>76</v>
      </c>
      <c r="I165" s="184">
        <f t="shared" si="9"/>
        <v>75</v>
      </c>
      <c r="J165" s="96">
        <f t="shared" si="10"/>
        <v>0</v>
      </c>
    </row>
    <row r="166" spans="1:10" s="165" customFormat="1">
      <c r="A166" s="170">
        <v>159</v>
      </c>
      <c r="B166" s="186">
        <v>44074</v>
      </c>
      <c r="C166" s="178" t="s">
        <v>176</v>
      </c>
      <c r="D166" s="178" t="s">
        <v>241</v>
      </c>
      <c r="E166" s="187">
        <v>5650</v>
      </c>
      <c r="F166" s="189">
        <v>7.4999999999999997E-3</v>
      </c>
      <c r="G166" s="187">
        <v>42</v>
      </c>
      <c r="H166" s="187" t="s">
        <v>76</v>
      </c>
      <c r="I166" s="184">
        <f t="shared" si="9"/>
        <v>42.375</v>
      </c>
      <c r="J166" s="96">
        <f t="shared" si="10"/>
        <v>-0.375</v>
      </c>
    </row>
    <row r="167" spans="1:10" s="165" customFormat="1">
      <c r="A167" s="170">
        <v>160</v>
      </c>
      <c r="B167" s="186">
        <v>44074</v>
      </c>
      <c r="C167" s="178" t="s">
        <v>238</v>
      </c>
      <c r="D167" s="178" t="s">
        <v>239</v>
      </c>
      <c r="E167" s="187">
        <v>10000</v>
      </c>
      <c r="F167" s="189">
        <v>7.4999999999999997E-3</v>
      </c>
      <c r="G167" s="187">
        <v>75</v>
      </c>
      <c r="H167" s="187" t="s">
        <v>76</v>
      </c>
      <c r="I167" s="184">
        <f t="shared" si="9"/>
        <v>75</v>
      </c>
      <c r="J167" s="96">
        <f t="shared" si="10"/>
        <v>0</v>
      </c>
    </row>
    <row r="168" spans="1:10" s="165" customFormat="1">
      <c r="A168" s="170">
        <v>161</v>
      </c>
      <c r="B168" s="186">
        <v>44074</v>
      </c>
      <c r="C168" s="178" t="s">
        <v>170</v>
      </c>
      <c r="D168" s="178" t="s">
        <v>237</v>
      </c>
      <c r="E168" s="187">
        <v>5250</v>
      </c>
      <c r="F168" s="189">
        <v>7.4999999999999997E-3</v>
      </c>
      <c r="G168" s="187">
        <v>39</v>
      </c>
      <c r="H168" s="187" t="s">
        <v>76</v>
      </c>
      <c r="I168" s="184">
        <f t="shared" si="9"/>
        <v>39.375</v>
      </c>
      <c r="J168" s="96">
        <f t="shared" si="10"/>
        <v>-0.375</v>
      </c>
    </row>
    <row r="169" spans="1:10" s="165" customFormat="1">
      <c r="A169" s="170">
        <v>162</v>
      </c>
      <c r="B169" s="186">
        <v>44074</v>
      </c>
      <c r="C169" s="178" t="s">
        <v>170</v>
      </c>
      <c r="D169" s="178" t="s">
        <v>237</v>
      </c>
      <c r="E169" s="187">
        <v>17500</v>
      </c>
      <c r="F169" s="189">
        <v>7.4999999999999997E-3</v>
      </c>
      <c r="G169" s="187">
        <v>131</v>
      </c>
      <c r="H169" s="187" t="s">
        <v>76</v>
      </c>
      <c r="I169" s="184">
        <f t="shared" si="9"/>
        <v>131.25</v>
      </c>
      <c r="J169" s="96">
        <f t="shared" si="10"/>
        <v>-0.25</v>
      </c>
    </row>
    <row r="170" spans="1:10" s="165" customFormat="1">
      <c r="A170" s="170">
        <v>163</v>
      </c>
      <c r="B170" s="186">
        <v>44074</v>
      </c>
      <c r="C170" s="178" t="s">
        <v>238</v>
      </c>
      <c r="D170" s="178" t="s">
        <v>239</v>
      </c>
      <c r="E170" s="187">
        <v>12100</v>
      </c>
      <c r="F170" s="189">
        <v>7.4999999999999997E-3</v>
      </c>
      <c r="G170" s="187">
        <v>91</v>
      </c>
      <c r="H170" s="187" t="s">
        <v>76</v>
      </c>
      <c r="I170" s="184">
        <f t="shared" si="9"/>
        <v>90.75</v>
      </c>
      <c r="J170" s="96">
        <f t="shared" si="10"/>
        <v>0.25</v>
      </c>
    </row>
    <row r="171" spans="1:10" s="165" customFormat="1">
      <c r="A171" s="170">
        <v>164</v>
      </c>
      <c r="B171" s="186">
        <v>44074</v>
      </c>
      <c r="C171" s="178" t="s">
        <v>238</v>
      </c>
      <c r="D171" s="178" t="s">
        <v>239</v>
      </c>
      <c r="E171" s="187">
        <v>14450</v>
      </c>
      <c r="F171" s="189">
        <v>7.4999999999999997E-3</v>
      </c>
      <c r="G171" s="187">
        <v>108</v>
      </c>
      <c r="H171" s="187" t="s">
        <v>76</v>
      </c>
      <c r="I171" s="184">
        <f t="shared" si="9"/>
        <v>108.375</v>
      </c>
      <c r="J171" s="96">
        <f t="shared" si="10"/>
        <v>-0.375</v>
      </c>
    </row>
    <row r="172" spans="1:10" s="165" customFormat="1">
      <c r="A172" s="170">
        <v>165</v>
      </c>
      <c r="B172" s="186">
        <v>44074</v>
      </c>
      <c r="C172" s="180" t="s">
        <v>95</v>
      </c>
      <c r="D172" s="181" t="s">
        <v>96</v>
      </c>
      <c r="E172" s="187">
        <v>2750</v>
      </c>
      <c r="F172" s="189">
        <v>7.4999999999999997E-3</v>
      </c>
      <c r="G172" s="187">
        <v>21</v>
      </c>
      <c r="H172" s="187" t="s">
        <v>76</v>
      </c>
      <c r="I172" s="184">
        <f t="shared" si="9"/>
        <v>20.625</v>
      </c>
      <c r="J172" s="96">
        <f t="shared" si="10"/>
        <v>0.375</v>
      </c>
    </row>
    <row r="173" spans="1:10" s="165" customFormat="1">
      <c r="A173" s="170">
        <v>166</v>
      </c>
      <c r="B173" s="186">
        <v>44074</v>
      </c>
      <c r="C173" s="180" t="s">
        <v>64</v>
      </c>
      <c r="D173" s="174" t="s">
        <v>103</v>
      </c>
      <c r="E173" s="187">
        <v>30000</v>
      </c>
      <c r="F173" s="189">
        <v>7.4999999999999997E-3</v>
      </c>
      <c r="G173" s="187">
        <v>225</v>
      </c>
      <c r="H173" s="187" t="s">
        <v>76</v>
      </c>
      <c r="I173" s="184">
        <f t="shared" si="9"/>
        <v>225</v>
      </c>
      <c r="J173" s="96">
        <f t="shared" si="10"/>
        <v>0</v>
      </c>
    </row>
    <row r="174" spans="1:10" s="165" customFormat="1">
      <c r="A174" s="170">
        <v>167</v>
      </c>
      <c r="B174" s="186">
        <v>44074</v>
      </c>
      <c r="C174" s="178" t="s">
        <v>173</v>
      </c>
      <c r="D174" s="182" t="s">
        <v>75</v>
      </c>
      <c r="E174" s="187">
        <v>5000</v>
      </c>
      <c r="F174" s="189">
        <v>7.4999999999999997E-3</v>
      </c>
      <c r="G174" s="187">
        <v>38</v>
      </c>
      <c r="H174" s="187" t="s">
        <v>76</v>
      </c>
      <c r="I174" s="184">
        <f t="shared" si="9"/>
        <v>37.5</v>
      </c>
      <c r="J174" s="96">
        <f t="shared" si="10"/>
        <v>0.5</v>
      </c>
    </row>
    <row r="175" spans="1:10" s="165" customFormat="1">
      <c r="A175" s="170">
        <v>168</v>
      </c>
      <c r="B175" s="186">
        <v>44074</v>
      </c>
      <c r="C175" s="178" t="s">
        <v>79</v>
      </c>
      <c r="D175" s="174" t="s">
        <v>80</v>
      </c>
      <c r="E175" s="187">
        <v>3000</v>
      </c>
      <c r="F175" s="189">
        <v>7.4999999999999997E-3</v>
      </c>
      <c r="G175" s="187">
        <v>22</v>
      </c>
      <c r="H175" s="187" t="s">
        <v>76</v>
      </c>
      <c r="I175" s="184">
        <f t="shared" si="9"/>
        <v>22.5</v>
      </c>
      <c r="J175" s="96">
        <f t="shared" si="10"/>
        <v>-0.5</v>
      </c>
    </row>
    <row r="176" spans="1:10" s="165" customFormat="1">
      <c r="A176" s="170">
        <v>169</v>
      </c>
      <c r="B176" s="186">
        <v>44074</v>
      </c>
      <c r="C176" s="178" t="s">
        <v>79</v>
      </c>
      <c r="D176" s="174" t="s">
        <v>80</v>
      </c>
      <c r="E176" s="187">
        <v>8000</v>
      </c>
      <c r="F176" s="189">
        <v>7.4999999999999997E-3</v>
      </c>
      <c r="G176" s="187">
        <v>60</v>
      </c>
      <c r="H176" s="187" t="s">
        <v>76</v>
      </c>
      <c r="I176" s="184">
        <f t="shared" si="9"/>
        <v>60</v>
      </c>
      <c r="J176" s="96">
        <f t="shared" si="10"/>
        <v>0</v>
      </c>
    </row>
    <row r="177" spans="1:10" s="165" customFormat="1">
      <c r="A177" s="170">
        <v>170</v>
      </c>
      <c r="B177" s="186">
        <v>44074</v>
      </c>
      <c r="C177" s="180" t="s">
        <v>95</v>
      </c>
      <c r="D177" s="181" t="s">
        <v>96</v>
      </c>
      <c r="E177" s="187">
        <v>2000</v>
      </c>
      <c r="F177" s="189">
        <v>7.4999999999999997E-3</v>
      </c>
      <c r="G177" s="187">
        <v>15</v>
      </c>
      <c r="H177" s="187" t="s">
        <v>76</v>
      </c>
      <c r="I177" s="184">
        <f t="shared" si="9"/>
        <v>15</v>
      </c>
      <c r="J177" s="96">
        <f t="shared" si="10"/>
        <v>0</v>
      </c>
    </row>
    <row r="178" spans="1:10" s="165" customFormat="1">
      <c r="A178" s="170">
        <v>171</v>
      </c>
      <c r="B178" s="186">
        <v>44074</v>
      </c>
      <c r="C178" s="178" t="s">
        <v>18</v>
      </c>
      <c r="D178" s="105" t="s">
        <v>94</v>
      </c>
      <c r="E178" s="187">
        <v>2880</v>
      </c>
      <c r="F178" s="189">
        <v>7.4999999999999997E-3</v>
      </c>
      <c r="G178" s="187">
        <v>22</v>
      </c>
      <c r="H178" s="187" t="s">
        <v>76</v>
      </c>
      <c r="I178" s="184">
        <f t="shared" si="9"/>
        <v>21.599999999999998</v>
      </c>
      <c r="J178" s="96">
        <f t="shared" si="10"/>
        <v>0.40000000000000213</v>
      </c>
    </row>
    <row r="179" spans="1:10" s="165" customFormat="1">
      <c r="A179" s="170">
        <v>172</v>
      </c>
      <c r="B179" s="186">
        <v>44074</v>
      </c>
      <c r="C179" s="178" t="s">
        <v>81</v>
      </c>
      <c r="D179" s="182" t="s">
        <v>82</v>
      </c>
      <c r="E179" s="187">
        <v>2000</v>
      </c>
      <c r="F179" s="189">
        <v>7.4999999999999997E-3</v>
      </c>
      <c r="G179" s="187">
        <v>15</v>
      </c>
      <c r="H179" s="187" t="s">
        <v>76</v>
      </c>
      <c r="I179" s="184">
        <f t="shared" si="9"/>
        <v>15</v>
      </c>
      <c r="J179" s="96">
        <f t="shared" si="10"/>
        <v>0</v>
      </c>
    </row>
    <row r="180" spans="1:10" s="165" customFormat="1">
      <c r="A180" s="170">
        <v>173</v>
      </c>
      <c r="B180" s="186">
        <v>44074</v>
      </c>
      <c r="C180" s="166" t="s">
        <v>225</v>
      </c>
      <c r="D180" s="95" t="s">
        <v>226</v>
      </c>
      <c r="E180" s="187">
        <v>4000</v>
      </c>
      <c r="F180" s="189">
        <v>7.4999999999999997E-3</v>
      </c>
      <c r="G180" s="187">
        <v>30</v>
      </c>
      <c r="H180" s="187" t="s">
        <v>76</v>
      </c>
      <c r="I180" s="184">
        <f t="shared" si="9"/>
        <v>30</v>
      </c>
      <c r="J180" s="96">
        <f t="shared" si="10"/>
        <v>0</v>
      </c>
    </row>
    <row r="181" spans="1:10" s="165" customFormat="1">
      <c r="A181" s="170">
        <v>174</v>
      </c>
      <c r="B181" s="186">
        <v>44074</v>
      </c>
      <c r="C181" s="178" t="s">
        <v>150</v>
      </c>
      <c r="D181" s="181" t="s">
        <v>99</v>
      </c>
      <c r="E181" s="187">
        <v>260</v>
      </c>
      <c r="F181" s="189">
        <v>7.4999999999999997E-3</v>
      </c>
      <c r="G181" s="187">
        <v>2</v>
      </c>
      <c r="H181" s="187" t="s">
        <v>76</v>
      </c>
      <c r="I181" s="184">
        <f t="shared" si="9"/>
        <v>1.95</v>
      </c>
      <c r="J181" s="96">
        <f t="shared" si="10"/>
        <v>5.0000000000000044E-2</v>
      </c>
    </row>
    <row r="182" spans="1:10" s="165" customFormat="1">
      <c r="A182" s="170">
        <v>175</v>
      </c>
      <c r="B182" s="186">
        <v>44074</v>
      </c>
      <c r="C182" s="178" t="s">
        <v>173</v>
      </c>
      <c r="D182" s="182" t="s">
        <v>75</v>
      </c>
      <c r="E182" s="187">
        <v>260</v>
      </c>
      <c r="F182" s="189">
        <v>7.4999999999999997E-3</v>
      </c>
      <c r="G182" s="187">
        <v>2</v>
      </c>
      <c r="H182" s="187" t="s">
        <v>76</v>
      </c>
      <c r="I182" s="184">
        <f t="shared" si="9"/>
        <v>1.95</v>
      </c>
      <c r="J182" s="96">
        <f t="shared" si="10"/>
        <v>5.0000000000000044E-2</v>
      </c>
    </row>
    <row r="183" spans="1:10" s="165" customFormat="1">
      <c r="A183" s="170">
        <v>176</v>
      </c>
      <c r="B183" s="186">
        <v>44074</v>
      </c>
      <c r="C183" s="178" t="s">
        <v>81</v>
      </c>
      <c r="D183" s="182" t="s">
        <v>82</v>
      </c>
      <c r="E183" s="187">
        <v>520</v>
      </c>
      <c r="F183" s="189">
        <v>7.4999999999999997E-3</v>
      </c>
      <c r="G183" s="187">
        <v>3</v>
      </c>
      <c r="H183" s="187" t="s">
        <v>76</v>
      </c>
      <c r="I183" s="184">
        <f t="shared" si="9"/>
        <v>3.9</v>
      </c>
      <c r="J183" s="96">
        <f t="shared" si="10"/>
        <v>-0.89999999999999991</v>
      </c>
    </row>
    <row r="184" spans="1:10" s="165" customFormat="1">
      <c r="A184" s="170">
        <v>177</v>
      </c>
      <c r="B184" s="186">
        <v>44074</v>
      </c>
      <c r="C184" s="178" t="s">
        <v>79</v>
      </c>
      <c r="D184" s="174" t="s">
        <v>80</v>
      </c>
      <c r="E184" s="187">
        <v>1560</v>
      </c>
      <c r="F184" s="189">
        <v>7.4999999999999997E-3</v>
      </c>
      <c r="G184" s="187">
        <v>12</v>
      </c>
      <c r="H184" s="187" t="s">
        <v>76</v>
      </c>
      <c r="I184" s="184">
        <f t="shared" si="9"/>
        <v>11.7</v>
      </c>
      <c r="J184" s="96">
        <f t="shared" si="10"/>
        <v>0.30000000000000071</v>
      </c>
    </row>
    <row r="185" spans="1:10" s="165" customFormat="1">
      <c r="A185" s="170">
        <v>178</v>
      </c>
      <c r="B185" s="186">
        <v>44074</v>
      </c>
      <c r="C185" s="180" t="s">
        <v>95</v>
      </c>
      <c r="D185" s="181" t="s">
        <v>96</v>
      </c>
      <c r="E185" s="187">
        <v>17000</v>
      </c>
      <c r="F185" s="189">
        <v>7.4999999999999997E-3</v>
      </c>
      <c r="G185" s="187">
        <v>128</v>
      </c>
      <c r="H185" s="187" t="s">
        <v>76</v>
      </c>
      <c r="I185" s="184">
        <f t="shared" si="9"/>
        <v>127.5</v>
      </c>
      <c r="J185" s="96">
        <f t="shared" si="10"/>
        <v>0.5</v>
      </c>
    </row>
    <row r="186" spans="1:10" s="165" customFormat="1">
      <c r="A186" s="170">
        <v>179</v>
      </c>
      <c r="B186" s="186">
        <v>44074</v>
      </c>
      <c r="C186" s="180" t="s">
        <v>64</v>
      </c>
      <c r="D186" s="174" t="s">
        <v>103</v>
      </c>
      <c r="E186" s="187">
        <v>15000</v>
      </c>
      <c r="F186" s="189">
        <v>7.4999999999999997E-3</v>
      </c>
      <c r="G186" s="187">
        <v>113</v>
      </c>
      <c r="H186" s="187" t="s">
        <v>76</v>
      </c>
      <c r="I186" s="184">
        <f t="shared" si="9"/>
        <v>112.5</v>
      </c>
      <c r="J186" s="96">
        <f t="shared" si="10"/>
        <v>0.5</v>
      </c>
    </row>
    <row r="187" spans="1:10" s="165" customFormat="1">
      <c r="A187" s="170">
        <v>180</v>
      </c>
      <c r="B187" s="186">
        <v>44074</v>
      </c>
      <c r="C187" s="178" t="s">
        <v>81</v>
      </c>
      <c r="D187" s="182" t="s">
        <v>82</v>
      </c>
      <c r="E187" s="187">
        <v>20000</v>
      </c>
      <c r="F187" s="189">
        <v>7.4999999999999997E-3</v>
      </c>
      <c r="G187" s="187">
        <v>150</v>
      </c>
      <c r="H187" s="187" t="s">
        <v>76</v>
      </c>
      <c r="I187" s="184">
        <f t="shared" si="9"/>
        <v>150</v>
      </c>
      <c r="J187" s="96">
        <f t="shared" si="10"/>
        <v>0</v>
      </c>
    </row>
    <row r="188" spans="1:10" s="165" customFormat="1">
      <c r="A188" s="170">
        <v>181</v>
      </c>
      <c r="B188" s="186">
        <v>44074</v>
      </c>
      <c r="C188" s="178" t="s">
        <v>79</v>
      </c>
      <c r="D188" s="174" t="s">
        <v>80</v>
      </c>
      <c r="E188" s="187">
        <v>10000</v>
      </c>
      <c r="F188" s="189">
        <v>7.4999999999999997E-3</v>
      </c>
      <c r="G188" s="187">
        <v>75</v>
      </c>
      <c r="H188" s="187" t="s">
        <v>76</v>
      </c>
      <c r="I188" s="184">
        <f t="shared" si="9"/>
        <v>75</v>
      </c>
      <c r="J188" s="96">
        <f t="shared" si="10"/>
        <v>0</v>
      </c>
    </row>
    <row r="189" spans="1:10" s="165" customFormat="1">
      <c r="A189" s="170">
        <v>182</v>
      </c>
      <c r="B189" s="186">
        <v>44074</v>
      </c>
      <c r="C189" s="95" t="s">
        <v>228</v>
      </c>
      <c r="D189" s="190" t="s">
        <v>78</v>
      </c>
      <c r="E189" s="187">
        <v>5000</v>
      </c>
      <c r="F189" s="189">
        <v>7.4999999999999997E-3</v>
      </c>
      <c r="G189" s="187">
        <v>38</v>
      </c>
      <c r="H189" s="187" t="s">
        <v>76</v>
      </c>
      <c r="I189" s="184">
        <f t="shared" si="9"/>
        <v>37.5</v>
      </c>
      <c r="J189" s="96">
        <f t="shared" si="10"/>
        <v>0.5</v>
      </c>
    </row>
    <row r="190" spans="1:10" s="165" customFormat="1">
      <c r="A190" s="170">
        <v>183</v>
      </c>
      <c r="B190" s="186">
        <v>44074</v>
      </c>
      <c r="C190" s="178" t="s">
        <v>173</v>
      </c>
      <c r="D190" s="182" t="s">
        <v>75</v>
      </c>
      <c r="E190" s="187">
        <v>30000</v>
      </c>
      <c r="F190" s="189">
        <v>7.4999999999999997E-3</v>
      </c>
      <c r="G190" s="187">
        <v>225</v>
      </c>
      <c r="H190" s="187" t="s">
        <v>76</v>
      </c>
      <c r="I190" s="184">
        <f t="shared" si="9"/>
        <v>225</v>
      </c>
      <c r="J190" s="96">
        <f t="shared" si="10"/>
        <v>0</v>
      </c>
    </row>
    <row r="191" spans="1:10" s="165" customFormat="1">
      <c r="A191" s="170">
        <v>184</v>
      </c>
      <c r="B191" s="186">
        <v>44074</v>
      </c>
      <c r="C191" s="178" t="s">
        <v>15</v>
      </c>
      <c r="D191" s="174" t="s">
        <v>86</v>
      </c>
      <c r="E191" s="187">
        <v>5000</v>
      </c>
      <c r="F191" s="189">
        <v>7.4999999999999997E-3</v>
      </c>
      <c r="G191" s="187">
        <v>38</v>
      </c>
      <c r="H191" s="187" t="s">
        <v>76</v>
      </c>
      <c r="I191" s="184">
        <f t="shared" si="9"/>
        <v>37.5</v>
      </c>
      <c r="J191" s="96">
        <f t="shared" si="10"/>
        <v>0.5</v>
      </c>
    </row>
    <row r="192" spans="1:10" s="165" customFormat="1">
      <c r="A192" s="170">
        <v>185</v>
      </c>
      <c r="B192" s="186">
        <v>44074</v>
      </c>
      <c r="C192" s="178" t="s">
        <v>79</v>
      </c>
      <c r="D192" s="174" t="s">
        <v>80</v>
      </c>
      <c r="E192" s="187">
        <v>3600</v>
      </c>
      <c r="F192" s="189">
        <v>7.4999999999999997E-3</v>
      </c>
      <c r="G192" s="187">
        <v>27</v>
      </c>
      <c r="H192" s="187" t="s">
        <v>76</v>
      </c>
      <c r="I192" s="184">
        <f t="shared" si="9"/>
        <v>27</v>
      </c>
      <c r="J192" s="96">
        <f t="shared" si="10"/>
        <v>0</v>
      </c>
    </row>
    <row r="193" spans="1:10" s="165" customFormat="1">
      <c r="A193" s="170">
        <v>186</v>
      </c>
      <c r="B193" s="186">
        <v>44074</v>
      </c>
      <c r="C193" s="178" t="s">
        <v>79</v>
      </c>
      <c r="D193" s="174" t="s">
        <v>80</v>
      </c>
      <c r="E193" s="187">
        <v>2800</v>
      </c>
      <c r="F193" s="189">
        <v>7.4999999999999997E-3</v>
      </c>
      <c r="G193" s="187">
        <v>21</v>
      </c>
      <c r="H193" s="187" t="s">
        <v>76</v>
      </c>
      <c r="I193" s="184">
        <f t="shared" si="9"/>
        <v>21</v>
      </c>
      <c r="J193" s="96">
        <f t="shared" si="10"/>
        <v>0</v>
      </c>
    </row>
    <row r="194" spans="1:10" s="165" customFormat="1">
      <c r="A194" s="170">
        <v>187</v>
      </c>
      <c r="B194" s="186">
        <v>44074</v>
      </c>
      <c r="C194" s="166" t="s">
        <v>225</v>
      </c>
      <c r="D194" s="95" t="s">
        <v>226</v>
      </c>
      <c r="E194" s="187">
        <v>1150</v>
      </c>
      <c r="F194" s="189">
        <v>7.4999999999999997E-3</v>
      </c>
      <c r="G194" s="187">
        <v>9</v>
      </c>
      <c r="H194" s="187" t="s">
        <v>76</v>
      </c>
      <c r="I194" s="184">
        <f t="shared" si="9"/>
        <v>8.625</v>
      </c>
      <c r="J194" s="96">
        <f t="shared" si="10"/>
        <v>0.375</v>
      </c>
    </row>
    <row r="195" spans="1:10" s="165" customFormat="1">
      <c r="A195" s="170">
        <v>188</v>
      </c>
      <c r="B195" s="186">
        <v>44074</v>
      </c>
      <c r="C195" s="178" t="s">
        <v>81</v>
      </c>
      <c r="D195" s="182" t="s">
        <v>82</v>
      </c>
      <c r="E195" s="187">
        <v>1350</v>
      </c>
      <c r="F195" s="189">
        <v>7.4999999999999997E-3</v>
      </c>
      <c r="G195" s="187">
        <v>10</v>
      </c>
      <c r="H195" s="187" t="s">
        <v>76</v>
      </c>
      <c r="I195" s="184">
        <f t="shared" si="9"/>
        <v>10.125</v>
      </c>
      <c r="J195" s="96">
        <f t="shared" si="10"/>
        <v>-0.125</v>
      </c>
    </row>
    <row r="196" spans="1:10" s="165" customFormat="1">
      <c r="A196" s="170">
        <v>189</v>
      </c>
      <c r="B196" s="186">
        <v>44074</v>
      </c>
      <c r="C196" s="178" t="s">
        <v>18</v>
      </c>
      <c r="D196" s="105" t="s">
        <v>94</v>
      </c>
      <c r="E196" s="187">
        <v>3980</v>
      </c>
      <c r="F196" s="189">
        <v>7.4999999999999997E-3</v>
      </c>
      <c r="G196" s="187">
        <v>30</v>
      </c>
      <c r="H196" s="187" t="s">
        <v>76</v>
      </c>
      <c r="I196" s="184">
        <f t="shared" si="9"/>
        <v>29.849999999999998</v>
      </c>
      <c r="J196" s="96">
        <f t="shared" si="10"/>
        <v>0.15000000000000213</v>
      </c>
    </row>
    <row r="197" spans="1:10" s="165" customFormat="1">
      <c r="A197" s="170">
        <v>190</v>
      </c>
      <c r="B197" s="186">
        <v>44074</v>
      </c>
      <c r="C197" s="178" t="s">
        <v>238</v>
      </c>
      <c r="D197" s="178" t="s">
        <v>239</v>
      </c>
      <c r="E197" s="187">
        <v>4500</v>
      </c>
      <c r="F197" s="189">
        <v>7.4999999999999997E-3</v>
      </c>
      <c r="G197" s="187">
        <v>34</v>
      </c>
      <c r="H197" s="187" t="s">
        <v>76</v>
      </c>
      <c r="I197" s="184">
        <f t="shared" si="9"/>
        <v>33.75</v>
      </c>
      <c r="J197" s="96">
        <f t="shared" si="10"/>
        <v>0.25</v>
      </c>
    </row>
    <row r="198" spans="1:10" s="165" customFormat="1">
      <c r="A198" s="170">
        <v>191</v>
      </c>
      <c r="B198" s="186">
        <v>44074</v>
      </c>
      <c r="C198" s="166" t="s">
        <v>225</v>
      </c>
      <c r="D198" s="95" t="s">
        <v>226</v>
      </c>
      <c r="E198" s="187">
        <v>10000</v>
      </c>
      <c r="F198" s="189">
        <v>7.4999999999999997E-3</v>
      </c>
      <c r="G198" s="187">
        <v>75</v>
      </c>
      <c r="H198" s="187" t="s">
        <v>76</v>
      </c>
      <c r="I198" s="184">
        <f t="shared" si="9"/>
        <v>75</v>
      </c>
      <c r="J198" s="96">
        <f t="shared" si="10"/>
        <v>0</v>
      </c>
    </row>
    <row r="199" spans="1:10" s="165" customFormat="1">
      <c r="A199" s="170">
        <v>192</v>
      </c>
      <c r="B199" s="186">
        <v>44074</v>
      </c>
      <c r="C199" s="178" t="s">
        <v>177</v>
      </c>
      <c r="D199" s="103" t="s">
        <v>242</v>
      </c>
      <c r="E199" s="187">
        <v>50000</v>
      </c>
      <c r="F199" s="189">
        <v>7.4999999999999997E-3</v>
      </c>
      <c r="G199" s="187">
        <v>375</v>
      </c>
      <c r="H199" s="187" t="s">
        <v>76</v>
      </c>
      <c r="I199" s="184">
        <f t="shared" si="9"/>
        <v>375</v>
      </c>
      <c r="J199" s="96">
        <f t="shared" si="10"/>
        <v>0</v>
      </c>
    </row>
    <row r="200" spans="1:10" s="165" customFormat="1">
      <c r="A200" s="170">
        <v>193</v>
      </c>
      <c r="B200" s="186">
        <v>44074</v>
      </c>
      <c r="C200" s="180" t="s">
        <v>95</v>
      </c>
      <c r="D200" s="181" t="s">
        <v>96</v>
      </c>
      <c r="E200" s="187">
        <f>1100+1100+550</f>
        <v>2750</v>
      </c>
      <c r="F200" s="189">
        <v>7.4999999999999997E-3</v>
      </c>
      <c r="G200" s="187">
        <v>21</v>
      </c>
      <c r="H200" s="187" t="s">
        <v>76</v>
      </c>
      <c r="I200" s="184">
        <f t="shared" si="9"/>
        <v>20.625</v>
      </c>
      <c r="J200" s="96">
        <f t="shared" si="10"/>
        <v>0.375</v>
      </c>
    </row>
    <row r="201" spans="1:10" s="165" customFormat="1">
      <c r="A201" s="170">
        <v>194</v>
      </c>
      <c r="B201" s="186">
        <v>44074</v>
      </c>
      <c r="C201" s="178" t="s">
        <v>173</v>
      </c>
      <c r="D201" s="182" t="s">
        <v>75</v>
      </c>
      <c r="E201" s="187">
        <v>1800</v>
      </c>
      <c r="F201" s="189">
        <v>7.4999999999999997E-3</v>
      </c>
      <c r="G201" s="187">
        <v>13.5</v>
      </c>
      <c r="H201" s="187" t="s">
        <v>76</v>
      </c>
      <c r="I201" s="184">
        <f t="shared" ref="I201:I264" si="11">E201*F201</f>
        <v>13.5</v>
      </c>
      <c r="J201" s="96">
        <f t="shared" ref="J201:J264" si="12">G201-I201</f>
        <v>0</v>
      </c>
    </row>
    <row r="202" spans="1:10" s="165" customFormat="1">
      <c r="A202" s="170">
        <v>195</v>
      </c>
      <c r="B202" s="186">
        <v>44074</v>
      </c>
      <c r="C202" s="178" t="s">
        <v>81</v>
      </c>
      <c r="D202" s="182" t="s">
        <v>82</v>
      </c>
      <c r="E202" s="187">
        <v>2500</v>
      </c>
      <c r="F202" s="189">
        <v>7.4999999999999997E-3</v>
      </c>
      <c r="G202" s="187">
        <v>19</v>
      </c>
      <c r="H202" s="187" t="s">
        <v>76</v>
      </c>
      <c r="I202" s="184">
        <f t="shared" si="11"/>
        <v>18.75</v>
      </c>
      <c r="J202" s="96">
        <f t="shared" si="12"/>
        <v>0.25</v>
      </c>
    </row>
    <row r="203" spans="1:10" s="165" customFormat="1">
      <c r="A203" s="170">
        <v>196</v>
      </c>
      <c r="B203" s="186">
        <v>44074</v>
      </c>
      <c r="C203" s="178" t="s">
        <v>79</v>
      </c>
      <c r="D203" s="174" t="s">
        <v>80</v>
      </c>
      <c r="E203" s="187">
        <v>3400</v>
      </c>
      <c r="F203" s="189">
        <v>7.4999999999999997E-3</v>
      </c>
      <c r="G203" s="187">
        <v>26</v>
      </c>
      <c r="H203" s="187" t="s">
        <v>76</v>
      </c>
      <c r="I203" s="184">
        <f t="shared" si="11"/>
        <v>25.5</v>
      </c>
      <c r="J203" s="96">
        <f t="shared" si="12"/>
        <v>0.5</v>
      </c>
    </row>
    <row r="204" spans="1:10" s="165" customFormat="1">
      <c r="A204" s="170">
        <v>197</v>
      </c>
      <c r="B204" s="186">
        <v>44074</v>
      </c>
      <c r="C204" s="178" t="s">
        <v>79</v>
      </c>
      <c r="D204" s="174" t="s">
        <v>80</v>
      </c>
      <c r="E204" s="187">
        <v>2900</v>
      </c>
      <c r="F204" s="189">
        <v>7.4999999999999997E-3</v>
      </c>
      <c r="G204" s="187">
        <v>22</v>
      </c>
      <c r="H204" s="187" t="s">
        <v>76</v>
      </c>
      <c r="I204" s="184">
        <f t="shared" si="11"/>
        <v>21.75</v>
      </c>
      <c r="J204" s="96">
        <f t="shared" si="12"/>
        <v>0.25</v>
      </c>
    </row>
    <row r="205" spans="1:10" s="165" customFormat="1">
      <c r="A205" s="170">
        <v>198</v>
      </c>
      <c r="B205" s="186">
        <v>44074</v>
      </c>
      <c r="C205" s="178" t="s">
        <v>18</v>
      </c>
      <c r="D205" s="105" t="s">
        <v>94</v>
      </c>
      <c r="E205" s="187">
        <v>3600</v>
      </c>
      <c r="F205" s="189">
        <v>7.4999999999999997E-3</v>
      </c>
      <c r="G205" s="187">
        <v>27</v>
      </c>
      <c r="H205" s="187" t="s">
        <v>76</v>
      </c>
      <c r="I205" s="184">
        <f t="shared" si="11"/>
        <v>27</v>
      </c>
      <c r="J205" s="96">
        <f t="shared" si="12"/>
        <v>0</v>
      </c>
    </row>
    <row r="206" spans="1:10" s="165" customFormat="1">
      <c r="A206" s="170">
        <v>199</v>
      </c>
      <c r="B206" s="186">
        <v>44074</v>
      </c>
      <c r="C206" s="178" t="s">
        <v>81</v>
      </c>
      <c r="D206" s="182" t="s">
        <v>82</v>
      </c>
      <c r="E206" s="187">
        <v>10000</v>
      </c>
      <c r="F206" s="189">
        <v>7.4999999999999997E-3</v>
      </c>
      <c r="G206" s="187">
        <v>75</v>
      </c>
      <c r="H206" s="187" t="s">
        <v>76</v>
      </c>
      <c r="I206" s="184">
        <f t="shared" si="11"/>
        <v>75</v>
      </c>
      <c r="J206" s="96">
        <f t="shared" si="12"/>
        <v>0</v>
      </c>
    </row>
    <row r="207" spans="1:10" s="165" customFormat="1">
      <c r="A207" s="170">
        <v>200</v>
      </c>
      <c r="B207" s="186">
        <v>44074</v>
      </c>
      <c r="C207" s="178" t="s">
        <v>79</v>
      </c>
      <c r="D207" s="174" t="s">
        <v>80</v>
      </c>
      <c r="E207" s="187">
        <v>9000</v>
      </c>
      <c r="F207" s="189">
        <v>7.4999999999999997E-3</v>
      </c>
      <c r="G207" s="187">
        <v>68</v>
      </c>
      <c r="H207" s="187" t="s">
        <v>76</v>
      </c>
      <c r="I207" s="184">
        <f t="shared" si="11"/>
        <v>67.5</v>
      </c>
      <c r="J207" s="96">
        <f t="shared" si="12"/>
        <v>0.5</v>
      </c>
    </row>
    <row r="208" spans="1:10" s="165" customFormat="1">
      <c r="A208" s="170">
        <v>201</v>
      </c>
      <c r="B208" s="186">
        <v>44074</v>
      </c>
      <c r="C208" s="178" t="s">
        <v>173</v>
      </c>
      <c r="D208" s="182" t="s">
        <v>75</v>
      </c>
      <c r="E208" s="187">
        <v>25000</v>
      </c>
      <c r="F208" s="189">
        <v>7.4999999999999997E-3</v>
      </c>
      <c r="G208" s="187">
        <v>188</v>
      </c>
      <c r="H208" s="187" t="s">
        <v>76</v>
      </c>
      <c r="I208" s="184">
        <f t="shared" si="11"/>
        <v>187.5</v>
      </c>
      <c r="J208" s="96">
        <f t="shared" si="12"/>
        <v>0.5</v>
      </c>
    </row>
    <row r="209" spans="1:10" s="165" customFormat="1">
      <c r="A209" s="170">
        <v>202</v>
      </c>
      <c r="B209" s="186">
        <v>44074</v>
      </c>
      <c r="C209" s="178" t="s">
        <v>170</v>
      </c>
      <c r="D209" s="178" t="s">
        <v>237</v>
      </c>
      <c r="E209" s="187">
        <v>10000</v>
      </c>
      <c r="F209" s="189">
        <v>7.4999999999999997E-3</v>
      </c>
      <c r="G209" s="187">
        <v>75</v>
      </c>
      <c r="H209" s="187" t="s">
        <v>76</v>
      </c>
      <c r="I209" s="184">
        <f t="shared" si="11"/>
        <v>75</v>
      </c>
      <c r="J209" s="96">
        <f t="shared" si="12"/>
        <v>0</v>
      </c>
    </row>
    <row r="210" spans="1:10" s="165" customFormat="1">
      <c r="A210" s="170">
        <v>203</v>
      </c>
      <c r="B210" s="186">
        <v>44074</v>
      </c>
      <c r="C210" s="95" t="s">
        <v>154</v>
      </c>
      <c r="D210" s="176" t="s">
        <v>110</v>
      </c>
      <c r="E210" s="187">
        <v>22000</v>
      </c>
      <c r="F210" s="188">
        <v>7.4999999999999997E-2</v>
      </c>
      <c r="G210" s="187">
        <v>1650</v>
      </c>
      <c r="H210" s="187" t="s">
        <v>105</v>
      </c>
      <c r="I210" s="184">
        <f t="shared" si="11"/>
        <v>1650</v>
      </c>
      <c r="J210" s="96">
        <f t="shared" si="12"/>
        <v>0</v>
      </c>
    </row>
    <row r="211" spans="1:10" s="165" customFormat="1">
      <c r="A211" s="170">
        <v>204</v>
      </c>
      <c r="B211" s="186">
        <v>44074</v>
      </c>
      <c r="C211" s="95" t="s">
        <v>154</v>
      </c>
      <c r="D211" s="176" t="s">
        <v>110</v>
      </c>
      <c r="E211" s="187">
        <v>3198</v>
      </c>
      <c r="F211" s="188">
        <v>7.4999999999999997E-2</v>
      </c>
      <c r="G211" s="187">
        <v>240</v>
      </c>
      <c r="H211" s="187" t="s">
        <v>105</v>
      </c>
      <c r="I211" s="184">
        <f t="shared" si="11"/>
        <v>239.85</v>
      </c>
      <c r="J211" s="96">
        <f t="shared" si="12"/>
        <v>0.15000000000000568</v>
      </c>
    </row>
    <row r="212" spans="1:10" s="165" customFormat="1">
      <c r="A212" s="170">
        <v>205</v>
      </c>
      <c r="B212" s="186">
        <v>44074</v>
      </c>
      <c r="C212" s="95" t="s">
        <v>154</v>
      </c>
      <c r="D212" s="176" t="s">
        <v>110</v>
      </c>
      <c r="E212" s="187">
        <v>2159</v>
      </c>
      <c r="F212" s="188">
        <v>7.4999999999999997E-2</v>
      </c>
      <c r="G212" s="187">
        <v>162</v>
      </c>
      <c r="H212" s="187" t="s">
        <v>105</v>
      </c>
      <c r="I212" s="184">
        <f t="shared" si="11"/>
        <v>161.92499999999998</v>
      </c>
      <c r="J212" s="96">
        <f t="shared" si="12"/>
        <v>7.5000000000017053E-2</v>
      </c>
    </row>
    <row r="213" spans="1:10" s="165" customFormat="1">
      <c r="A213" s="170">
        <v>206</v>
      </c>
      <c r="B213" s="186">
        <v>44074</v>
      </c>
      <c r="C213" s="95" t="s">
        <v>154</v>
      </c>
      <c r="D213" s="176" t="s">
        <v>110</v>
      </c>
      <c r="E213" s="187">
        <v>18572</v>
      </c>
      <c r="F213" s="188">
        <v>7.4999999999999997E-2</v>
      </c>
      <c r="G213" s="187">
        <v>1393</v>
      </c>
      <c r="H213" s="187" t="s">
        <v>105</v>
      </c>
      <c r="I213" s="184">
        <f t="shared" si="11"/>
        <v>1392.8999999999999</v>
      </c>
      <c r="J213" s="96">
        <f t="shared" si="12"/>
        <v>0.10000000000013642</v>
      </c>
    </row>
    <row r="214" spans="1:10" s="165" customFormat="1">
      <c r="A214" s="170">
        <v>207</v>
      </c>
      <c r="B214" s="186">
        <v>44074</v>
      </c>
      <c r="C214" s="95" t="s">
        <v>154</v>
      </c>
      <c r="D214" s="176" t="s">
        <v>110</v>
      </c>
      <c r="E214" s="187">
        <v>3145</v>
      </c>
      <c r="F214" s="188">
        <v>7.4999999999999997E-2</v>
      </c>
      <c r="G214" s="187">
        <v>236</v>
      </c>
      <c r="H214" s="187" t="s">
        <v>105</v>
      </c>
      <c r="I214" s="184">
        <f t="shared" si="11"/>
        <v>235.875</v>
      </c>
      <c r="J214" s="96">
        <f t="shared" si="12"/>
        <v>0.125</v>
      </c>
    </row>
    <row r="215" spans="1:10" s="165" customFormat="1">
      <c r="A215" s="170">
        <v>208</v>
      </c>
      <c r="B215" s="186">
        <v>44074</v>
      </c>
      <c r="C215" s="95" t="s">
        <v>154</v>
      </c>
      <c r="D215" s="176" t="s">
        <v>110</v>
      </c>
      <c r="E215" s="187">
        <v>9662</v>
      </c>
      <c r="F215" s="188">
        <v>7.4999999999999997E-2</v>
      </c>
      <c r="G215" s="187">
        <v>725</v>
      </c>
      <c r="H215" s="187" t="s">
        <v>105</v>
      </c>
      <c r="I215" s="184">
        <f t="shared" si="11"/>
        <v>724.65</v>
      </c>
      <c r="J215" s="96">
        <f t="shared" si="12"/>
        <v>0.35000000000002274</v>
      </c>
    </row>
    <row r="216" spans="1:10" s="165" customFormat="1">
      <c r="A216" s="170">
        <v>209</v>
      </c>
      <c r="B216" s="186">
        <v>44074</v>
      </c>
      <c r="C216" s="95" t="s">
        <v>154</v>
      </c>
      <c r="D216" s="176" t="s">
        <v>110</v>
      </c>
      <c r="E216" s="187">
        <v>10315</v>
      </c>
      <c r="F216" s="188">
        <v>7.4999999999999997E-2</v>
      </c>
      <c r="G216" s="187">
        <v>774</v>
      </c>
      <c r="H216" s="187" t="s">
        <v>105</v>
      </c>
      <c r="I216" s="184">
        <f t="shared" si="11"/>
        <v>773.625</v>
      </c>
      <c r="J216" s="96">
        <f t="shared" si="12"/>
        <v>0.375</v>
      </c>
    </row>
    <row r="217" spans="1:10" s="165" customFormat="1">
      <c r="A217" s="170">
        <v>210</v>
      </c>
      <c r="B217" s="186">
        <v>44074</v>
      </c>
      <c r="C217" s="95" t="s">
        <v>154</v>
      </c>
      <c r="D217" s="176" t="s">
        <v>110</v>
      </c>
      <c r="E217" s="187">
        <v>22634</v>
      </c>
      <c r="F217" s="188">
        <v>7.4999999999999997E-2</v>
      </c>
      <c r="G217" s="187">
        <v>1698</v>
      </c>
      <c r="H217" s="187" t="s">
        <v>105</v>
      </c>
      <c r="I217" s="184">
        <f t="shared" si="11"/>
        <v>1697.55</v>
      </c>
      <c r="J217" s="96">
        <f t="shared" si="12"/>
        <v>0.45000000000004547</v>
      </c>
    </row>
    <row r="218" spans="1:10" s="165" customFormat="1">
      <c r="A218" s="170">
        <v>211</v>
      </c>
      <c r="B218" s="186">
        <v>44074</v>
      </c>
      <c r="C218" s="178" t="s">
        <v>152</v>
      </c>
      <c r="D218" s="100" t="s">
        <v>104</v>
      </c>
      <c r="E218" s="187">
        <v>45269</v>
      </c>
      <c r="F218" s="188">
        <v>7.4999999999999997E-2</v>
      </c>
      <c r="G218" s="187">
        <v>3395</v>
      </c>
      <c r="H218" s="187" t="s">
        <v>105</v>
      </c>
      <c r="I218" s="184">
        <f t="shared" si="11"/>
        <v>3395.1749999999997</v>
      </c>
      <c r="J218" s="96">
        <f t="shared" si="12"/>
        <v>-0.17499999999972715</v>
      </c>
    </row>
    <row r="219" spans="1:10" s="165" customFormat="1">
      <c r="A219" s="170">
        <v>212</v>
      </c>
      <c r="B219" s="186">
        <v>44074</v>
      </c>
      <c r="C219" s="178" t="s">
        <v>152</v>
      </c>
      <c r="D219" s="100" t="s">
        <v>104</v>
      </c>
      <c r="E219" s="187">
        <v>45269</v>
      </c>
      <c r="F219" s="188">
        <v>7.4999999999999997E-2</v>
      </c>
      <c r="G219" s="187">
        <v>3395</v>
      </c>
      <c r="H219" s="187" t="s">
        <v>105</v>
      </c>
      <c r="I219" s="184">
        <f t="shared" si="11"/>
        <v>3395.1749999999997</v>
      </c>
      <c r="J219" s="96">
        <f t="shared" si="12"/>
        <v>-0.17499999999972715</v>
      </c>
    </row>
    <row r="220" spans="1:10">
      <c r="A220" s="170">
        <v>213</v>
      </c>
      <c r="B220" s="99">
        <v>44104</v>
      </c>
      <c r="C220" s="172" t="s">
        <v>116</v>
      </c>
      <c r="D220" s="174" t="s">
        <v>83</v>
      </c>
      <c r="E220" s="96">
        <v>4600</v>
      </c>
      <c r="F220" s="293" t="s">
        <v>191</v>
      </c>
      <c r="G220" s="5">
        <v>70</v>
      </c>
      <c r="H220" s="96" t="s">
        <v>76</v>
      </c>
      <c r="I220" s="184">
        <f t="shared" si="11"/>
        <v>69</v>
      </c>
      <c r="J220" s="96">
        <f t="shared" si="12"/>
        <v>1</v>
      </c>
    </row>
    <row r="221" spans="1:10">
      <c r="A221" s="170">
        <v>214</v>
      </c>
      <c r="B221" s="99">
        <v>44104</v>
      </c>
      <c r="C221" s="172" t="s">
        <v>116</v>
      </c>
      <c r="D221" s="174" t="s">
        <v>83</v>
      </c>
      <c r="E221" s="96">
        <v>238000</v>
      </c>
      <c r="F221" s="293" t="s">
        <v>191</v>
      </c>
      <c r="G221" s="5">
        <v>3570</v>
      </c>
      <c r="H221" s="96" t="s">
        <v>76</v>
      </c>
      <c r="I221" s="184">
        <f t="shared" si="11"/>
        <v>3570</v>
      </c>
      <c r="J221" s="96">
        <f t="shared" si="12"/>
        <v>0</v>
      </c>
    </row>
    <row r="222" spans="1:10">
      <c r="A222" s="170">
        <v>215</v>
      </c>
      <c r="B222" s="99">
        <v>44104</v>
      </c>
      <c r="C222" s="172" t="s">
        <v>116</v>
      </c>
      <c r="D222" s="174" t="s">
        <v>83</v>
      </c>
      <c r="E222" s="96">
        <v>2340</v>
      </c>
      <c r="F222" s="293" t="s">
        <v>191</v>
      </c>
      <c r="G222" s="5">
        <v>35</v>
      </c>
      <c r="H222" s="96" t="s">
        <v>76</v>
      </c>
      <c r="I222" s="184">
        <f t="shared" si="11"/>
        <v>35.1</v>
      </c>
      <c r="J222" s="96">
        <f t="shared" si="12"/>
        <v>-0.10000000000000142</v>
      </c>
    </row>
    <row r="223" spans="1:10">
      <c r="A223" s="170">
        <v>216</v>
      </c>
      <c r="B223" s="99">
        <v>44104</v>
      </c>
      <c r="C223" s="172" t="s">
        <v>116</v>
      </c>
      <c r="D223" s="174" t="s">
        <v>83</v>
      </c>
      <c r="E223" s="96">
        <v>320000</v>
      </c>
      <c r="F223" s="293" t="s">
        <v>191</v>
      </c>
      <c r="G223" s="5">
        <v>4800</v>
      </c>
      <c r="H223" s="96" t="s">
        <v>76</v>
      </c>
      <c r="I223" s="184">
        <f t="shared" si="11"/>
        <v>4800</v>
      </c>
      <c r="J223" s="96">
        <f t="shared" si="12"/>
        <v>0</v>
      </c>
    </row>
    <row r="224" spans="1:10">
      <c r="A224" s="170">
        <v>217</v>
      </c>
      <c r="B224" s="99">
        <v>44104</v>
      </c>
      <c r="C224" s="172" t="s">
        <v>116</v>
      </c>
      <c r="D224" s="174" t="s">
        <v>83</v>
      </c>
      <c r="E224" s="96">
        <v>2340</v>
      </c>
      <c r="F224" s="293" t="s">
        <v>191</v>
      </c>
      <c r="G224" s="5">
        <v>35</v>
      </c>
      <c r="H224" s="96" t="s">
        <v>76</v>
      </c>
      <c r="I224" s="184">
        <f t="shared" si="11"/>
        <v>35.1</v>
      </c>
      <c r="J224" s="96">
        <f t="shared" si="12"/>
        <v>-0.10000000000000142</v>
      </c>
    </row>
    <row r="225" spans="1:10">
      <c r="A225" s="170">
        <v>218</v>
      </c>
      <c r="B225" s="99">
        <v>44104</v>
      </c>
      <c r="C225" s="172" t="s">
        <v>116</v>
      </c>
      <c r="D225" s="174" t="s">
        <v>83</v>
      </c>
      <c r="E225" s="96">
        <v>264000</v>
      </c>
      <c r="F225" s="293" t="s">
        <v>191</v>
      </c>
      <c r="G225" s="5">
        <v>3960</v>
      </c>
      <c r="H225" s="96" t="s">
        <v>76</v>
      </c>
      <c r="I225" s="184">
        <f t="shared" si="11"/>
        <v>3960</v>
      </c>
      <c r="J225" s="96">
        <f t="shared" si="12"/>
        <v>0</v>
      </c>
    </row>
    <row r="226" spans="1:10">
      <c r="A226" s="170">
        <v>219</v>
      </c>
      <c r="B226" s="99">
        <v>44104</v>
      </c>
      <c r="C226" s="172" t="s">
        <v>116</v>
      </c>
      <c r="D226" s="174" t="s">
        <v>83</v>
      </c>
      <c r="E226" s="96">
        <v>127392</v>
      </c>
      <c r="F226" s="293" t="s">
        <v>191</v>
      </c>
      <c r="G226" s="5">
        <v>1911</v>
      </c>
      <c r="H226" s="96" t="s">
        <v>76</v>
      </c>
      <c r="I226" s="184">
        <f t="shared" si="11"/>
        <v>1910.8799999999999</v>
      </c>
      <c r="J226" s="96">
        <f t="shared" si="12"/>
        <v>0.12000000000011823</v>
      </c>
    </row>
    <row r="227" spans="1:10">
      <c r="A227" s="170">
        <v>220</v>
      </c>
      <c r="B227" s="99">
        <v>44104</v>
      </c>
      <c r="C227" s="172" t="s">
        <v>116</v>
      </c>
      <c r="D227" s="174" t="s">
        <v>83</v>
      </c>
      <c r="E227" s="96">
        <v>13200</v>
      </c>
      <c r="F227" s="293" t="s">
        <v>191</v>
      </c>
      <c r="G227" s="5">
        <v>198</v>
      </c>
      <c r="H227" s="96" t="s">
        <v>76</v>
      </c>
      <c r="I227" s="184">
        <f t="shared" si="11"/>
        <v>198</v>
      </c>
      <c r="J227" s="96">
        <f t="shared" si="12"/>
        <v>0</v>
      </c>
    </row>
    <row r="228" spans="1:10">
      <c r="A228" s="170">
        <v>221</v>
      </c>
      <c r="B228" s="99">
        <v>44104</v>
      </c>
      <c r="C228" s="172" t="s">
        <v>116</v>
      </c>
      <c r="D228" s="174" t="s">
        <v>83</v>
      </c>
      <c r="E228" s="96">
        <v>862000</v>
      </c>
      <c r="F228" s="293" t="s">
        <v>191</v>
      </c>
      <c r="G228" s="5">
        <v>12930</v>
      </c>
      <c r="H228" s="96" t="s">
        <v>76</v>
      </c>
      <c r="I228" s="184">
        <f t="shared" si="11"/>
        <v>12930</v>
      </c>
      <c r="J228" s="96">
        <f t="shared" si="12"/>
        <v>0</v>
      </c>
    </row>
    <row r="229" spans="1:10">
      <c r="A229" s="170">
        <v>222</v>
      </c>
      <c r="B229" s="99">
        <v>44104</v>
      </c>
      <c r="C229" s="172" t="s">
        <v>116</v>
      </c>
      <c r="D229" s="174" t="s">
        <v>83</v>
      </c>
      <c r="E229" s="96">
        <v>2080</v>
      </c>
      <c r="F229" s="293" t="s">
        <v>191</v>
      </c>
      <c r="G229" s="5">
        <v>31</v>
      </c>
      <c r="H229" s="96" t="s">
        <v>76</v>
      </c>
      <c r="I229" s="184">
        <f t="shared" si="11"/>
        <v>31.2</v>
      </c>
      <c r="J229" s="96">
        <f t="shared" si="12"/>
        <v>-0.19999999999999929</v>
      </c>
    </row>
    <row r="230" spans="1:10">
      <c r="A230" s="170">
        <v>223</v>
      </c>
      <c r="B230" s="99">
        <v>44104</v>
      </c>
      <c r="C230" s="177" t="s">
        <v>53</v>
      </c>
      <c r="D230" s="101" t="s">
        <v>108</v>
      </c>
      <c r="E230" s="96">
        <v>11092</v>
      </c>
      <c r="F230" s="293" t="s">
        <v>191</v>
      </c>
      <c r="G230" s="5">
        <v>166</v>
      </c>
      <c r="H230" s="96" t="s">
        <v>76</v>
      </c>
      <c r="I230" s="184">
        <f t="shared" si="11"/>
        <v>166.38</v>
      </c>
      <c r="J230" s="96">
        <f t="shared" si="12"/>
        <v>-0.37999999999999545</v>
      </c>
    </row>
    <row r="231" spans="1:10">
      <c r="A231" s="170">
        <v>224</v>
      </c>
      <c r="B231" s="99">
        <v>44104</v>
      </c>
      <c r="C231" s="95" t="s">
        <v>58</v>
      </c>
      <c r="D231" s="107" t="s">
        <v>109</v>
      </c>
      <c r="E231" s="96">
        <v>46000</v>
      </c>
      <c r="F231" s="293" t="s">
        <v>191</v>
      </c>
      <c r="G231" s="5">
        <v>690</v>
      </c>
      <c r="H231" s="96" t="s">
        <v>76</v>
      </c>
      <c r="I231" s="184">
        <f t="shared" si="11"/>
        <v>690</v>
      </c>
      <c r="J231" s="96">
        <f t="shared" si="12"/>
        <v>0</v>
      </c>
    </row>
    <row r="232" spans="1:10">
      <c r="A232" s="170">
        <v>225</v>
      </c>
      <c r="B232" s="99">
        <v>44104</v>
      </c>
      <c r="C232" s="95" t="s">
        <v>58</v>
      </c>
      <c r="D232" s="107" t="s">
        <v>109</v>
      </c>
      <c r="E232" s="96">
        <v>61144</v>
      </c>
      <c r="F232" s="293" t="s">
        <v>191</v>
      </c>
      <c r="G232" s="5">
        <v>917</v>
      </c>
      <c r="H232" s="96" t="s">
        <v>76</v>
      </c>
      <c r="I232" s="184">
        <f t="shared" si="11"/>
        <v>917.16</v>
      </c>
      <c r="J232" s="96">
        <f t="shared" si="12"/>
        <v>-0.15999999999996817</v>
      </c>
    </row>
    <row r="233" spans="1:10">
      <c r="A233" s="170">
        <v>226</v>
      </c>
      <c r="B233" s="99">
        <v>44104</v>
      </c>
      <c r="C233" s="95" t="s">
        <v>202</v>
      </c>
      <c r="D233" s="100" t="s">
        <v>243</v>
      </c>
      <c r="E233" s="96">
        <v>8400</v>
      </c>
      <c r="F233" s="293" t="s">
        <v>191</v>
      </c>
      <c r="G233" s="5">
        <v>126</v>
      </c>
      <c r="H233" s="96" t="s">
        <v>76</v>
      </c>
      <c r="I233" s="184">
        <f t="shared" si="11"/>
        <v>126</v>
      </c>
      <c r="J233" s="96">
        <f t="shared" si="12"/>
        <v>0</v>
      </c>
    </row>
    <row r="234" spans="1:10">
      <c r="A234" s="170">
        <v>227</v>
      </c>
      <c r="B234" s="99">
        <v>44104</v>
      </c>
      <c r="C234" s="175" t="s">
        <v>52</v>
      </c>
      <c r="D234" s="176" t="s">
        <v>110</v>
      </c>
      <c r="E234" s="96">
        <v>10750</v>
      </c>
      <c r="F234" s="293" t="s">
        <v>191</v>
      </c>
      <c r="G234" s="5">
        <v>161</v>
      </c>
      <c r="H234" s="96" t="s">
        <v>76</v>
      </c>
      <c r="I234" s="184">
        <f t="shared" si="11"/>
        <v>161.25</v>
      </c>
      <c r="J234" s="96">
        <f t="shared" si="12"/>
        <v>-0.25</v>
      </c>
    </row>
    <row r="235" spans="1:10">
      <c r="A235" s="170">
        <v>228</v>
      </c>
      <c r="B235" s="99">
        <v>44104</v>
      </c>
      <c r="C235" s="175" t="s">
        <v>52</v>
      </c>
      <c r="D235" s="176" t="s">
        <v>110</v>
      </c>
      <c r="E235" s="96">
        <v>52450</v>
      </c>
      <c r="F235" s="293" t="s">
        <v>191</v>
      </c>
      <c r="G235" s="5">
        <v>786</v>
      </c>
      <c r="H235" s="96" t="s">
        <v>76</v>
      </c>
      <c r="I235" s="184">
        <f t="shared" si="11"/>
        <v>786.75</v>
      </c>
      <c r="J235" s="96">
        <f t="shared" si="12"/>
        <v>-0.75</v>
      </c>
    </row>
    <row r="236" spans="1:10">
      <c r="A236" s="170">
        <v>229</v>
      </c>
      <c r="B236" s="99">
        <v>44104</v>
      </c>
      <c r="C236" s="95" t="s">
        <v>205</v>
      </c>
      <c r="D236" s="191" t="s">
        <v>112</v>
      </c>
      <c r="E236" s="96">
        <v>4500</v>
      </c>
      <c r="F236" s="293" t="s">
        <v>191</v>
      </c>
      <c r="G236" s="5">
        <v>68</v>
      </c>
      <c r="H236" s="96" t="s">
        <v>76</v>
      </c>
      <c r="I236" s="184">
        <f t="shared" si="11"/>
        <v>67.5</v>
      </c>
      <c r="J236" s="96">
        <f t="shared" si="12"/>
        <v>0.5</v>
      </c>
    </row>
    <row r="237" spans="1:10">
      <c r="A237" s="170">
        <v>230</v>
      </c>
      <c r="B237" s="99">
        <v>44104</v>
      </c>
      <c r="C237" s="95" t="s">
        <v>205</v>
      </c>
      <c r="D237" s="191" t="s">
        <v>112</v>
      </c>
      <c r="E237" s="96">
        <v>4500</v>
      </c>
      <c r="F237" s="293" t="s">
        <v>191</v>
      </c>
      <c r="G237" s="5">
        <v>68</v>
      </c>
      <c r="H237" s="96" t="s">
        <v>76</v>
      </c>
      <c r="I237" s="184">
        <f t="shared" si="11"/>
        <v>67.5</v>
      </c>
      <c r="J237" s="96">
        <f t="shared" si="12"/>
        <v>0.5</v>
      </c>
    </row>
    <row r="238" spans="1:10">
      <c r="A238" s="170">
        <v>231</v>
      </c>
      <c r="B238" s="99">
        <v>44104</v>
      </c>
      <c r="C238" s="95" t="s">
        <v>205</v>
      </c>
      <c r="D238" s="191" t="s">
        <v>112</v>
      </c>
      <c r="E238" s="96">
        <v>4662</v>
      </c>
      <c r="F238" s="293" t="s">
        <v>191</v>
      </c>
      <c r="G238" s="5">
        <v>70</v>
      </c>
      <c r="H238" s="96" t="s">
        <v>76</v>
      </c>
      <c r="I238" s="184">
        <f t="shared" si="11"/>
        <v>69.929999999999993</v>
      </c>
      <c r="J238" s="96">
        <f t="shared" si="12"/>
        <v>7.000000000000739E-2</v>
      </c>
    </row>
    <row r="239" spans="1:10">
      <c r="A239" s="170">
        <v>232</v>
      </c>
      <c r="B239" s="99">
        <v>44104</v>
      </c>
      <c r="C239" s="95" t="s">
        <v>205</v>
      </c>
      <c r="D239" s="191" t="s">
        <v>112</v>
      </c>
      <c r="E239" s="96">
        <v>2363</v>
      </c>
      <c r="F239" s="293" t="s">
        <v>191</v>
      </c>
      <c r="G239" s="5">
        <v>35</v>
      </c>
      <c r="H239" s="96" t="s">
        <v>76</v>
      </c>
      <c r="I239" s="184">
        <f t="shared" si="11"/>
        <v>35.445</v>
      </c>
      <c r="J239" s="96">
        <f t="shared" si="12"/>
        <v>-0.44500000000000028</v>
      </c>
    </row>
    <row r="240" spans="1:10">
      <c r="A240" s="170">
        <v>233</v>
      </c>
      <c r="B240" s="99">
        <v>44104</v>
      </c>
      <c r="C240" s="95" t="s">
        <v>208</v>
      </c>
      <c r="D240" s="95" t="s">
        <v>219</v>
      </c>
      <c r="E240" s="96">
        <v>11219</v>
      </c>
      <c r="F240" s="293" t="s">
        <v>191</v>
      </c>
      <c r="G240" s="5">
        <v>168</v>
      </c>
      <c r="H240" s="96" t="s">
        <v>76</v>
      </c>
      <c r="I240" s="184">
        <f t="shared" si="11"/>
        <v>168.285</v>
      </c>
      <c r="J240" s="96">
        <f t="shared" si="12"/>
        <v>-0.28499999999999659</v>
      </c>
    </row>
    <row r="241" spans="1:10">
      <c r="A241" s="170">
        <v>234</v>
      </c>
      <c r="B241" s="99">
        <v>44104</v>
      </c>
      <c r="C241" s="95" t="s">
        <v>210</v>
      </c>
      <c r="D241" s="100" t="s">
        <v>235</v>
      </c>
      <c r="E241" s="96">
        <v>10000</v>
      </c>
      <c r="F241" s="179">
        <v>3.7499999999999999E-2</v>
      </c>
      <c r="G241" s="5">
        <v>375</v>
      </c>
      <c r="H241" s="96" t="s">
        <v>223</v>
      </c>
      <c r="I241" s="184">
        <f t="shared" si="11"/>
        <v>375</v>
      </c>
      <c r="J241" s="96">
        <f t="shared" si="12"/>
        <v>0</v>
      </c>
    </row>
    <row r="242" spans="1:10">
      <c r="A242" s="170">
        <v>235</v>
      </c>
      <c r="B242" s="99">
        <v>44104</v>
      </c>
      <c r="C242" s="178" t="s">
        <v>169</v>
      </c>
      <c r="D242" s="107" t="s">
        <v>236</v>
      </c>
      <c r="E242" s="96">
        <v>2000</v>
      </c>
      <c r="F242" s="179">
        <v>3.7499999999999999E-2</v>
      </c>
      <c r="G242" s="5">
        <v>75</v>
      </c>
      <c r="H242" s="96" t="s">
        <v>223</v>
      </c>
      <c r="I242" s="184">
        <f t="shared" si="11"/>
        <v>75</v>
      </c>
      <c r="J242" s="96">
        <f t="shared" si="12"/>
        <v>0</v>
      </c>
    </row>
    <row r="243" spans="1:10">
      <c r="A243" s="170">
        <v>236</v>
      </c>
      <c r="B243" s="99">
        <v>44104</v>
      </c>
      <c r="C243" s="177" t="s">
        <v>150</v>
      </c>
      <c r="D243" s="98" t="s">
        <v>99</v>
      </c>
      <c r="E243" s="96">
        <v>260</v>
      </c>
      <c r="F243" s="179">
        <v>7.4999999999999997E-3</v>
      </c>
      <c r="G243" s="192">
        <v>2</v>
      </c>
      <c r="H243" s="96" t="s">
        <v>76</v>
      </c>
      <c r="I243" s="184">
        <f t="shared" si="11"/>
        <v>1.95</v>
      </c>
      <c r="J243" s="96">
        <f t="shared" si="12"/>
        <v>5.0000000000000044E-2</v>
      </c>
    </row>
    <row r="244" spans="1:10">
      <c r="A244" s="170">
        <v>237</v>
      </c>
      <c r="B244" s="99">
        <v>44104</v>
      </c>
      <c r="C244" s="177" t="s">
        <v>150</v>
      </c>
      <c r="D244" s="98" t="s">
        <v>99</v>
      </c>
      <c r="E244" s="96">
        <v>130</v>
      </c>
      <c r="F244" s="179">
        <v>7.4999999999999997E-3</v>
      </c>
      <c r="G244" s="192">
        <v>1</v>
      </c>
      <c r="H244" s="96" t="s">
        <v>76</v>
      </c>
      <c r="I244" s="184">
        <f t="shared" si="11"/>
        <v>0.97499999999999998</v>
      </c>
      <c r="J244" s="96">
        <f t="shared" si="12"/>
        <v>2.5000000000000022E-2</v>
      </c>
    </row>
    <row r="245" spans="1:10">
      <c r="A245" s="170">
        <v>238</v>
      </c>
      <c r="B245" s="99">
        <v>44104</v>
      </c>
      <c r="C245" s="177" t="s">
        <v>150</v>
      </c>
      <c r="D245" s="98" t="s">
        <v>99</v>
      </c>
      <c r="E245" s="96">
        <v>130</v>
      </c>
      <c r="F245" s="179">
        <v>7.4999999999999997E-3</v>
      </c>
      <c r="G245" s="192">
        <v>1</v>
      </c>
      <c r="H245" s="96" t="s">
        <v>76</v>
      </c>
      <c r="I245" s="184">
        <f t="shared" si="11"/>
        <v>0.97499999999999998</v>
      </c>
      <c r="J245" s="96">
        <f t="shared" si="12"/>
        <v>2.5000000000000022E-2</v>
      </c>
    </row>
    <row r="246" spans="1:10">
      <c r="A246" s="170">
        <v>239</v>
      </c>
      <c r="B246" s="99">
        <v>44104</v>
      </c>
      <c r="C246" s="177" t="s">
        <v>150</v>
      </c>
      <c r="D246" s="98" t="s">
        <v>99</v>
      </c>
      <c r="E246" s="96">
        <v>130</v>
      </c>
      <c r="F246" s="179">
        <v>7.4999999999999997E-3</v>
      </c>
      <c r="G246" s="192">
        <v>1</v>
      </c>
      <c r="H246" s="96" t="s">
        <v>76</v>
      </c>
      <c r="I246" s="184">
        <f t="shared" si="11"/>
        <v>0.97499999999999998</v>
      </c>
      <c r="J246" s="96">
        <f t="shared" si="12"/>
        <v>2.5000000000000022E-2</v>
      </c>
    </row>
    <row r="247" spans="1:10">
      <c r="A247" s="170">
        <v>240</v>
      </c>
      <c r="B247" s="99">
        <v>44104</v>
      </c>
      <c r="C247" s="177" t="s">
        <v>150</v>
      </c>
      <c r="D247" s="98" t="s">
        <v>99</v>
      </c>
      <c r="E247" s="96">
        <v>10000</v>
      </c>
      <c r="F247" s="179">
        <v>7.4999999999999997E-3</v>
      </c>
      <c r="G247" s="192">
        <v>75</v>
      </c>
      <c r="H247" s="96" t="s">
        <v>76</v>
      </c>
      <c r="I247" s="184">
        <f t="shared" si="11"/>
        <v>75</v>
      </c>
      <c r="J247" s="96">
        <f t="shared" si="12"/>
        <v>0</v>
      </c>
    </row>
    <row r="248" spans="1:10">
      <c r="A248" s="170">
        <v>241</v>
      </c>
      <c r="B248" s="99">
        <v>44104</v>
      </c>
      <c r="C248" s="178" t="s">
        <v>173</v>
      </c>
      <c r="D248" s="182" t="s">
        <v>75</v>
      </c>
      <c r="E248" s="96">
        <v>260</v>
      </c>
      <c r="F248" s="179">
        <v>7.4999999999999997E-3</v>
      </c>
      <c r="G248" s="192">
        <v>2</v>
      </c>
      <c r="H248" s="96" t="s">
        <v>76</v>
      </c>
      <c r="I248" s="184">
        <f t="shared" si="11"/>
        <v>1.95</v>
      </c>
      <c r="J248" s="96">
        <f t="shared" si="12"/>
        <v>5.0000000000000044E-2</v>
      </c>
    </row>
    <row r="249" spans="1:10">
      <c r="A249" s="170">
        <v>242</v>
      </c>
      <c r="B249" s="99">
        <v>44104</v>
      </c>
      <c r="C249" s="178" t="s">
        <v>173</v>
      </c>
      <c r="D249" s="182" t="s">
        <v>75</v>
      </c>
      <c r="E249" s="96">
        <v>20000</v>
      </c>
      <c r="F249" s="179">
        <v>7.4999999999999997E-3</v>
      </c>
      <c r="G249" s="192">
        <v>150</v>
      </c>
      <c r="H249" s="96" t="s">
        <v>76</v>
      </c>
      <c r="I249" s="184">
        <f t="shared" si="11"/>
        <v>150</v>
      </c>
      <c r="J249" s="96">
        <f t="shared" si="12"/>
        <v>0</v>
      </c>
    </row>
    <row r="250" spans="1:10">
      <c r="A250" s="170">
        <v>243</v>
      </c>
      <c r="B250" s="99">
        <v>44104</v>
      </c>
      <c r="C250" s="178" t="s">
        <v>173</v>
      </c>
      <c r="D250" s="182" t="s">
        <v>75</v>
      </c>
      <c r="E250" s="96">
        <v>130</v>
      </c>
      <c r="F250" s="179">
        <v>7.4999999999999997E-3</v>
      </c>
      <c r="G250" s="192">
        <v>1</v>
      </c>
      <c r="H250" s="96" t="s">
        <v>76</v>
      </c>
      <c r="I250" s="184">
        <f t="shared" si="11"/>
        <v>0.97499999999999998</v>
      </c>
      <c r="J250" s="96">
        <f t="shared" si="12"/>
        <v>2.5000000000000022E-2</v>
      </c>
    </row>
    <row r="251" spans="1:10">
      <c r="A251" s="170">
        <v>244</v>
      </c>
      <c r="B251" s="99">
        <v>44104</v>
      </c>
      <c r="C251" s="178" t="s">
        <v>173</v>
      </c>
      <c r="D251" s="182" t="s">
        <v>75</v>
      </c>
      <c r="E251" s="96">
        <v>20000</v>
      </c>
      <c r="F251" s="179">
        <v>7.4999999999999997E-3</v>
      </c>
      <c r="G251" s="192">
        <v>150</v>
      </c>
      <c r="H251" s="96" t="s">
        <v>76</v>
      </c>
      <c r="I251" s="184">
        <f t="shared" si="11"/>
        <v>150</v>
      </c>
      <c r="J251" s="96">
        <f t="shared" si="12"/>
        <v>0</v>
      </c>
    </row>
    <row r="252" spans="1:10">
      <c r="A252" s="170">
        <v>245</v>
      </c>
      <c r="B252" s="99">
        <v>44104</v>
      </c>
      <c r="C252" s="178" t="s">
        <v>173</v>
      </c>
      <c r="D252" s="182" t="s">
        <v>75</v>
      </c>
      <c r="E252" s="96">
        <v>130</v>
      </c>
      <c r="F252" s="179">
        <v>7.4999999999999997E-3</v>
      </c>
      <c r="G252" s="192">
        <v>1</v>
      </c>
      <c r="H252" s="96" t="s">
        <v>76</v>
      </c>
      <c r="I252" s="184">
        <f t="shared" si="11"/>
        <v>0.97499999999999998</v>
      </c>
      <c r="J252" s="96">
        <f t="shared" si="12"/>
        <v>2.5000000000000022E-2</v>
      </c>
    </row>
    <row r="253" spans="1:10">
      <c r="A253" s="170">
        <v>246</v>
      </c>
      <c r="B253" s="99">
        <v>44104</v>
      </c>
      <c r="C253" s="178" t="s">
        <v>173</v>
      </c>
      <c r="D253" s="182" t="s">
        <v>75</v>
      </c>
      <c r="E253" s="96">
        <v>10000</v>
      </c>
      <c r="F253" s="179">
        <v>7.4999999999999997E-3</v>
      </c>
      <c r="G253" s="192">
        <v>75</v>
      </c>
      <c r="H253" s="96" t="s">
        <v>76</v>
      </c>
      <c r="I253" s="184">
        <f t="shared" si="11"/>
        <v>75</v>
      </c>
      <c r="J253" s="96">
        <f t="shared" si="12"/>
        <v>0</v>
      </c>
    </row>
    <row r="254" spans="1:10">
      <c r="A254" s="170">
        <v>247</v>
      </c>
      <c r="B254" s="99">
        <v>44104</v>
      </c>
      <c r="C254" s="178" t="s">
        <v>173</v>
      </c>
      <c r="D254" s="182" t="s">
        <v>75</v>
      </c>
      <c r="E254" s="96">
        <v>130</v>
      </c>
      <c r="F254" s="179">
        <v>7.4999999999999997E-3</v>
      </c>
      <c r="G254" s="192">
        <v>1</v>
      </c>
      <c r="H254" s="96" t="s">
        <v>76</v>
      </c>
      <c r="I254" s="184">
        <f t="shared" si="11"/>
        <v>0.97499999999999998</v>
      </c>
      <c r="J254" s="96">
        <f t="shared" si="12"/>
        <v>2.5000000000000022E-2</v>
      </c>
    </row>
    <row r="255" spans="1:10">
      <c r="A255" s="170">
        <v>248</v>
      </c>
      <c r="B255" s="99">
        <v>44104</v>
      </c>
      <c r="C255" s="178" t="s">
        <v>173</v>
      </c>
      <c r="D255" s="182" t="s">
        <v>75</v>
      </c>
      <c r="E255" s="96">
        <v>15000</v>
      </c>
      <c r="F255" s="179">
        <v>7.4999999999999997E-3</v>
      </c>
      <c r="G255" s="192">
        <v>113</v>
      </c>
      <c r="H255" s="96" t="s">
        <v>76</v>
      </c>
      <c r="I255" s="184">
        <f t="shared" si="11"/>
        <v>112.5</v>
      </c>
      <c r="J255" s="96">
        <f t="shared" si="12"/>
        <v>0.5</v>
      </c>
    </row>
    <row r="256" spans="1:10">
      <c r="A256" s="170">
        <v>249</v>
      </c>
      <c r="B256" s="99">
        <v>44104</v>
      </c>
      <c r="C256" s="95" t="s">
        <v>228</v>
      </c>
      <c r="D256" s="102" t="s">
        <v>78</v>
      </c>
      <c r="E256" s="96">
        <v>260</v>
      </c>
      <c r="F256" s="179">
        <v>7.4999999999999997E-3</v>
      </c>
      <c r="G256" s="192">
        <v>3</v>
      </c>
      <c r="H256" s="96" t="s">
        <v>76</v>
      </c>
      <c r="I256" s="184">
        <f t="shared" si="11"/>
        <v>1.95</v>
      </c>
      <c r="J256" s="96">
        <f t="shared" si="12"/>
        <v>1.05</v>
      </c>
    </row>
    <row r="257" spans="1:10">
      <c r="A257" s="170">
        <v>250</v>
      </c>
      <c r="B257" s="99">
        <v>44104</v>
      </c>
      <c r="C257" s="95" t="s">
        <v>228</v>
      </c>
      <c r="D257" s="102" t="s">
        <v>78</v>
      </c>
      <c r="E257" s="96">
        <v>20000</v>
      </c>
      <c r="F257" s="179">
        <v>7.4999999999999997E-3</v>
      </c>
      <c r="G257" s="192">
        <v>150</v>
      </c>
      <c r="H257" s="96" t="s">
        <v>76</v>
      </c>
      <c r="I257" s="184">
        <f t="shared" si="11"/>
        <v>150</v>
      </c>
      <c r="J257" s="96">
        <f t="shared" si="12"/>
        <v>0</v>
      </c>
    </row>
    <row r="258" spans="1:10">
      <c r="A258" s="170">
        <v>251</v>
      </c>
      <c r="B258" s="99">
        <v>44104</v>
      </c>
      <c r="C258" s="95" t="s">
        <v>228</v>
      </c>
      <c r="D258" s="102" t="s">
        <v>78</v>
      </c>
      <c r="E258" s="96">
        <v>3600</v>
      </c>
      <c r="F258" s="179">
        <v>7.4999999999999997E-3</v>
      </c>
      <c r="G258" s="192">
        <v>27</v>
      </c>
      <c r="H258" s="96" t="s">
        <v>76</v>
      </c>
      <c r="I258" s="184">
        <f t="shared" si="11"/>
        <v>27</v>
      </c>
      <c r="J258" s="96">
        <f t="shared" si="12"/>
        <v>0</v>
      </c>
    </row>
    <row r="259" spans="1:10">
      <c r="A259" s="170">
        <v>252</v>
      </c>
      <c r="B259" s="99">
        <v>44104</v>
      </c>
      <c r="C259" s="95" t="s">
        <v>228</v>
      </c>
      <c r="D259" s="102" t="s">
        <v>78</v>
      </c>
      <c r="E259" s="96">
        <v>130</v>
      </c>
      <c r="F259" s="179">
        <v>7.4999999999999997E-3</v>
      </c>
      <c r="G259" s="192">
        <v>1</v>
      </c>
      <c r="H259" s="96" t="s">
        <v>76</v>
      </c>
      <c r="I259" s="184">
        <f t="shared" si="11"/>
        <v>0.97499999999999998</v>
      </c>
      <c r="J259" s="96">
        <f t="shared" si="12"/>
        <v>2.5000000000000022E-2</v>
      </c>
    </row>
    <row r="260" spans="1:10">
      <c r="A260" s="170">
        <v>253</v>
      </c>
      <c r="B260" s="99">
        <v>44104</v>
      </c>
      <c r="C260" s="95" t="s">
        <v>228</v>
      </c>
      <c r="D260" s="102" t="s">
        <v>78</v>
      </c>
      <c r="E260" s="96">
        <v>50000</v>
      </c>
      <c r="F260" s="179">
        <v>7.4999999999999997E-3</v>
      </c>
      <c r="G260" s="192">
        <v>375</v>
      </c>
      <c r="H260" s="96" t="s">
        <v>76</v>
      </c>
      <c r="I260" s="184">
        <f t="shared" si="11"/>
        <v>375</v>
      </c>
      <c r="J260" s="96">
        <f t="shared" si="12"/>
        <v>0</v>
      </c>
    </row>
    <row r="261" spans="1:10">
      <c r="A261" s="170">
        <v>254</v>
      </c>
      <c r="B261" s="99">
        <v>44104</v>
      </c>
      <c r="C261" s="95" t="s">
        <v>228</v>
      </c>
      <c r="D261" s="102" t="s">
        <v>78</v>
      </c>
      <c r="E261" s="96">
        <v>130</v>
      </c>
      <c r="F261" s="179">
        <v>7.4999999999999997E-3</v>
      </c>
      <c r="G261" s="192">
        <v>1</v>
      </c>
      <c r="H261" s="96" t="s">
        <v>76</v>
      </c>
      <c r="I261" s="184">
        <f t="shared" si="11"/>
        <v>0.97499999999999998</v>
      </c>
      <c r="J261" s="96">
        <f t="shared" si="12"/>
        <v>2.5000000000000022E-2</v>
      </c>
    </row>
    <row r="262" spans="1:10">
      <c r="A262" s="170">
        <v>255</v>
      </c>
      <c r="B262" s="99">
        <v>44104</v>
      </c>
      <c r="C262" s="95" t="s">
        <v>228</v>
      </c>
      <c r="D262" s="102" t="s">
        <v>78</v>
      </c>
      <c r="E262" s="96">
        <v>25000</v>
      </c>
      <c r="F262" s="179">
        <v>7.4999999999999997E-3</v>
      </c>
      <c r="G262" s="192">
        <v>188</v>
      </c>
      <c r="H262" s="96" t="s">
        <v>76</v>
      </c>
      <c r="I262" s="184">
        <f t="shared" si="11"/>
        <v>187.5</v>
      </c>
      <c r="J262" s="96">
        <f t="shared" si="12"/>
        <v>0.5</v>
      </c>
    </row>
    <row r="263" spans="1:10">
      <c r="A263" s="170">
        <v>256</v>
      </c>
      <c r="B263" s="99">
        <v>44104</v>
      </c>
      <c r="C263" s="95" t="s">
        <v>228</v>
      </c>
      <c r="D263" s="102" t="s">
        <v>78</v>
      </c>
      <c r="E263" s="96">
        <v>130</v>
      </c>
      <c r="F263" s="179">
        <v>7.4999999999999997E-3</v>
      </c>
      <c r="G263" s="192">
        <v>1</v>
      </c>
      <c r="H263" s="96" t="s">
        <v>76</v>
      </c>
      <c r="I263" s="184">
        <f t="shared" si="11"/>
        <v>0.97499999999999998</v>
      </c>
      <c r="J263" s="96">
        <f t="shared" si="12"/>
        <v>2.5000000000000022E-2</v>
      </c>
    </row>
    <row r="264" spans="1:10">
      <c r="A264" s="170">
        <v>257</v>
      </c>
      <c r="B264" s="99">
        <v>44104</v>
      </c>
      <c r="C264" s="95" t="s">
        <v>228</v>
      </c>
      <c r="D264" s="102" t="s">
        <v>78</v>
      </c>
      <c r="E264" s="96">
        <v>50000</v>
      </c>
      <c r="F264" s="179">
        <v>7.4999999999999997E-3</v>
      </c>
      <c r="G264" s="192">
        <v>375</v>
      </c>
      <c r="H264" s="96" t="s">
        <v>76</v>
      </c>
      <c r="I264" s="184">
        <f t="shared" si="11"/>
        <v>375</v>
      </c>
      <c r="J264" s="96">
        <f t="shared" si="12"/>
        <v>0</v>
      </c>
    </row>
    <row r="265" spans="1:10">
      <c r="A265" s="170">
        <v>258</v>
      </c>
      <c r="B265" s="99">
        <v>44104</v>
      </c>
      <c r="C265" s="178" t="s">
        <v>79</v>
      </c>
      <c r="D265" s="174" t="s">
        <v>80</v>
      </c>
      <c r="E265" s="96">
        <v>1560</v>
      </c>
      <c r="F265" s="179">
        <v>7.4999999999999997E-3</v>
      </c>
      <c r="G265" s="192">
        <v>12</v>
      </c>
      <c r="H265" s="96" t="s">
        <v>76</v>
      </c>
      <c r="I265" s="184">
        <f t="shared" ref="I265:I328" si="13">E265*F265</f>
        <v>11.7</v>
      </c>
      <c r="J265" s="96">
        <f t="shared" ref="J265:J328" si="14">G265-I265</f>
        <v>0.30000000000000071</v>
      </c>
    </row>
    <row r="266" spans="1:10">
      <c r="A266" s="170">
        <v>259</v>
      </c>
      <c r="B266" s="99">
        <v>44104</v>
      </c>
      <c r="C266" s="178" t="s">
        <v>79</v>
      </c>
      <c r="D266" s="174" t="s">
        <v>80</v>
      </c>
      <c r="E266" s="96">
        <v>780</v>
      </c>
      <c r="F266" s="179">
        <v>7.4999999999999997E-3</v>
      </c>
      <c r="G266" s="192">
        <v>5</v>
      </c>
      <c r="H266" s="96" t="s">
        <v>76</v>
      </c>
      <c r="I266" s="184">
        <f t="shared" si="13"/>
        <v>5.85</v>
      </c>
      <c r="J266" s="96">
        <f t="shared" si="14"/>
        <v>-0.84999999999999964</v>
      </c>
    </row>
    <row r="267" spans="1:10">
      <c r="A267" s="170">
        <v>260</v>
      </c>
      <c r="B267" s="99">
        <v>44104</v>
      </c>
      <c r="C267" s="178" t="s">
        <v>79</v>
      </c>
      <c r="D267" s="174" t="s">
        <v>80</v>
      </c>
      <c r="E267" s="96">
        <v>780</v>
      </c>
      <c r="F267" s="179">
        <v>7.4999999999999997E-3</v>
      </c>
      <c r="G267" s="192">
        <v>6</v>
      </c>
      <c r="H267" s="96" t="s">
        <v>76</v>
      </c>
      <c r="I267" s="184">
        <f t="shared" si="13"/>
        <v>5.85</v>
      </c>
      <c r="J267" s="96">
        <f t="shared" si="14"/>
        <v>0.15000000000000036</v>
      </c>
    </row>
    <row r="268" spans="1:10">
      <c r="A268" s="170">
        <v>261</v>
      </c>
      <c r="B268" s="99">
        <v>44104</v>
      </c>
      <c r="C268" s="178" t="s">
        <v>79</v>
      </c>
      <c r="D268" s="174" t="s">
        <v>80</v>
      </c>
      <c r="E268" s="96">
        <v>50000</v>
      </c>
      <c r="F268" s="179">
        <v>7.4999999999999997E-3</v>
      </c>
      <c r="G268" s="192">
        <v>375</v>
      </c>
      <c r="H268" s="96" t="s">
        <v>76</v>
      </c>
      <c r="I268" s="184">
        <f t="shared" si="13"/>
        <v>375</v>
      </c>
      <c r="J268" s="96">
        <f t="shared" si="14"/>
        <v>0</v>
      </c>
    </row>
    <row r="269" spans="1:10">
      <c r="A269" s="170">
        <v>262</v>
      </c>
      <c r="B269" s="99">
        <v>44104</v>
      </c>
      <c r="C269" s="178" t="s">
        <v>79</v>
      </c>
      <c r="D269" s="174" t="s">
        <v>80</v>
      </c>
      <c r="E269" s="96">
        <v>520</v>
      </c>
      <c r="F269" s="179">
        <v>7.4999999999999997E-3</v>
      </c>
      <c r="G269" s="192">
        <v>4</v>
      </c>
      <c r="H269" s="96" t="s">
        <v>76</v>
      </c>
      <c r="I269" s="184">
        <f t="shared" si="13"/>
        <v>3.9</v>
      </c>
      <c r="J269" s="96">
        <f t="shared" si="14"/>
        <v>0.10000000000000009</v>
      </c>
    </row>
    <row r="270" spans="1:10">
      <c r="A270" s="170">
        <v>263</v>
      </c>
      <c r="B270" s="99">
        <v>44104</v>
      </c>
      <c r="C270" s="178" t="s">
        <v>79</v>
      </c>
      <c r="D270" s="174" t="s">
        <v>80</v>
      </c>
      <c r="E270" s="96">
        <v>40000</v>
      </c>
      <c r="F270" s="179">
        <v>7.4999999999999997E-3</v>
      </c>
      <c r="G270" s="192">
        <v>300</v>
      </c>
      <c r="H270" s="96" t="s">
        <v>76</v>
      </c>
      <c r="I270" s="184">
        <f t="shared" si="13"/>
        <v>300</v>
      </c>
      <c r="J270" s="96">
        <f t="shared" si="14"/>
        <v>0</v>
      </c>
    </row>
    <row r="271" spans="1:10">
      <c r="A271" s="170">
        <v>264</v>
      </c>
      <c r="B271" s="99">
        <v>44104</v>
      </c>
      <c r="C271" s="177" t="s">
        <v>151</v>
      </c>
      <c r="D271" s="95" t="s">
        <v>91</v>
      </c>
      <c r="E271" s="96">
        <v>5000</v>
      </c>
      <c r="F271" s="179">
        <v>7.4999999999999997E-3</v>
      </c>
      <c r="G271" s="192">
        <v>38</v>
      </c>
      <c r="H271" s="96" t="s">
        <v>76</v>
      </c>
      <c r="I271" s="184">
        <f t="shared" si="13"/>
        <v>37.5</v>
      </c>
      <c r="J271" s="96">
        <f t="shared" si="14"/>
        <v>0.5</v>
      </c>
    </row>
    <row r="272" spans="1:10">
      <c r="A272" s="170">
        <v>265</v>
      </c>
      <c r="B272" s="99">
        <v>44104</v>
      </c>
      <c r="C272" s="177" t="s">
        <v>151</v>
      </c>
      <c r="D272" s="95" t="s">
        <v>91</v>
      </c>
      <c r="E272" s="96">
        <v>4180</v>
      </c>
      <c r="F272" s="179">
        <v>7.4999999999999997E-3</v>
      </c>
      <c r="G272" s="192">
        <v>31</v>
      </c>
      <c r="H272" s="96" t="s">
        <v>76</v>
      </c>
      <c r="I272" s="184">
        <f t="shared" si="13"/>
        <v>31.349999999999998</v>
      </c>
      <c r="J272" s="96">
        <f t="shared" si="14"/>
        <v>-0.34999999999999787</v>
      </c>
    </row>
    <row r="273" spans="1:10">
      <c r="A273" s="170">
        <v>266</v>
      </c>
      <c r="B273" s="99">
        <v>44104</v>
      </c>
      <c r="C273" s="172" t="s">
        <v>224</v>
      </c>
      <c r="D273" s="172" t="s">
        <v>85</v>
      </c>
      <c r="E273" s="96">
        <v>15000</v>
      </c>
      <c r="F273" s="179">
        <v>7.4999999999999997E-3</v>
      </c>
      <c r="G273" s="192">
        <v>113</v>
      </c>
      <c r="H273" s="96" t="s">
        <v>76</v>
      </c>
      <c r="I273" s="184">
        <f t="shared" si="13"/>
        <v>112.5</v>
      </c>
      <c r="J273" s="96">
        <f t="shared" si="14"/>
        <v>0.5</v>
      </c>
    </row>
    <row r="274" spans="1:10">
      <c r="A274" s="170">
        <v>267</v>
      </c>
      <c r="B274" s="99">
        <v>44104</v>
      </c>
      <c r="C274" s="166" t="s">
        <v>225</v>
      </c>
      <c r="D274" s="95" t="s">
        <v>226</v>
      </c>
      <c r="E274" s="96">
        <v>5000</v>
      </c>
      <c r="F274" s="179">
        <v>7.4999999999999997E-3</v>
      </c>
      <c r="G274" s="192">
        <v>38</v>
      </c>
      <c r="H274" s="96" t="s">
        <v>76</v>
      </c>
      <c r="I274" s="184">
        <f t="shared" si="13"/>
        <v>37.5</v>
      </c>
      <c r="J274" s="96">
        <f t="shared" si="14"/>
        <v>0.5</v>
      </c>
    </row>
    <row r="275" spans="1:10">
      <c r="A275" s="170">
        <v>268</v>
      </c>
      <c r="B275" s="99">
        <v>44104</v>
      </c>
      <c r="C275" s="166" t="s">
        <v>225</v>
      </c>
      <c r="D275" s="95" t="s">
        <v>226</v>
      </c>
      <c r="E275" s="96">
        <v>5000</v>
      </c>
      <c r="F275" s="179">
        <v>7.4999999999999997E-3</v>
      </c>
      <c r="G275" s="192">
        <v>38</v>
      </c>
      <c r="H275" s="96" t="s">
        <v>76</v>
      </c>
      <c r="I275" s="184">
        <f t="shared" si="13"/>
        <v>37.5</v>
      </c>
      <c r="J275" s="96">
        <f t="shared" si="14"/>
        <v>0.5</v>
      </c>
    </row>
    <row r="276" spans="1:10">
      <c r="A276" s="170">
        <v>269</v>
      </c>
      <c r="B276" s="99">
        <v>44104</v>
      </c>
      <c r="C276" s="166" t="s">
        <v>225</v>
      </c>
      <c r="D276" s="95" t="s">
        <v>226</v>
      </c>
      <c r="E276" s="96">
        <v>3000</v>
      </c>
      <c r="F276" s="179">
        <v>7.4999999999999997E-3</v>
      </c>
      <c r="G276" s="192">
        <v>23</v>
      </c>
      <c r="H276" s="96" t="s">
        <v>76</v>
      </c>
      <c r="I276" s="184">
        <f t="shared" si="13"/>
        <v>22.5</v>
      </c>
      <c r="J276" s="96">
        <f t="shared" si="14"/>
        <v>0.5</v>
      </c>
    </row>
    <row r="277" spans="1:10">
      <c r="A277" s="170">
        <v>270</v>
      </c>
      <c r="B277" s="99">
        <v>44104</v>
      </c>
      <c r="C277" s="177" t="s">
        <v>227</v>
      </c>
      <c r="D277" s="101" t="s">
        <v>89</v>
      </c>
      <c r="E277" s="96">
        <v>3000</v>
      </c>
      <c r="F277" s="179">
        <v>7.4999999999999997E-3</v>
      </c>
      <c r="G277" s="192">
        <v>23</v>
      </c>
      <c r="H277" s="96" t="s">
        <v>76</v>
      </c>
      <c r="I277" s="184">
        <f t="shared" si="13"/>
        <v>22.5</v>
      </c>
      <c r="J277" s="96">
        <f t="shared" si="14"/>
        <v>0.5</v>
      </c>
    </row>
    <row r="278" spans="1:10">
      <c r="A278" s="170">
        <v>271</v>
      </c>
      <c r="B278" s="99">
        <v>44104</v>
      </c>
      <c r="C278" s="177" t="s">
        <v>176</v>
      </c>
      <c r="D278" s="178" t="s">
        <v>241</v>
      </c>
      <c r="E278" s="96">
        <v>9000</v>
      </c>
      <c r="F278" s="179">
        <v>7.4999999999999997E-3</v>
      </c>
      <c r="G278" s="192">
        <v>68</v>
      </c>
      <c r="H278" s="96" t="s">
        <v>76</v>
      </c>
      <c r="I278" s="184">
        <f t="shared" si="13"/>
        <v>67.5</v>
      </c>
      <c r="J278" s="96">
        <f t="shared" si="14"/>
        <v>0.5</v>
      </c>
    </row>
    <row r="279" spans="1:10">
      <c r="A279" s="170">
        <v>272</v>
      </c>
      <c r="B279" s="99">
        <v>44104</v>
      </c>
      <c r="C279" s="177" t="s">
        <v>176</v>
      </c>
      <c r="D279" s="178" t="s">
        <v>241</v>
      </c>
      <c r="E279" s="96">
        <v>3000</v>
      </c>
      <c r="F279" s="179">
        <v>7.4999999999999997E-3</v>
      </c>
      <c r="G279" s="192">
        <v>23</v>
      </c>
      <c r="H279" s="96" t="s">
        <v>76</v>
      </c>
      <c r="I279" s="184">
        <f t="shared" si="13"/>
        <v>22.5</v>
      </c>
      <c r="J279" s="96">
        <f t="shared" si="14"/>
        <v>0.5</v>
      </c>
    </row>
    <row r="280" spans="1:10">
      <c r="A280" s="170">
        <v>273</v>
      </c>
      <c r="B280" s="99">
        <v>44104</v>
      </c>
      <c r="C280" s="178" t="s">
        <v>81</v>
      </c>
      <c r="D280" s="182" t="s">
        <v>82</v>
      </c>
      <c r="E280" s="96">
        <v>520</v>
      </c>
      <c r="F280" s="179">
        <v>7.4999999999999997E-3</v>
      </c>
      <c r="G280" s="192">
        <v>3</v>
      </c>
      <c r="H280" s="96" t="s">
        <v>76</v>
      </c>
      <c r="I280" s="184">
        <f t="shared" si="13"/>
        <v>3.9</v>
      </c>
      <c r="J280" s="96">
        <f t="shared" si="14"/>
        <v>-0.89999999999999991</v>
      </c>
    </row>
    <row r="281" spans="1:10">
      <c r="A281" s="170">
        <v>274</v>
      </c>
      <c r="B281" s="99">
        <v>44104</v>
      </c>
      <c r="C281" s="178" t="s">
        <v>81</v>
      </c>
      <c r="D281" s="182" t="s">
        <v>82</v>
      </c>
      <c r="E281" s="96">
        <v>10000</v>
      </c>
      <c r="F281" s="179">
        <v>7.4999999999999997E-3</v>
      </c>
      <c r="G281" s="192">
        <v>75</v>
      </c>
      <c r="H281" s="96" t="s">
        <v>76</v>
      </c>
      <c r="I281" s="184">
        <f t="shared" si="13"/>
        <v>75</v>
      </c>
      <c r="J281" s="96">
        <f t="shared" si="14"/>
        <v>0</v>
      </c>
    </row>
    <row r="282" spans="1:10">
      <c r="A282" s="170">
        <v>275</v>
      </c>
      <c r="B282" s="99">
        <v>44104</v>
      </c>
      <c r="C282" s="178" t="s">
        <v>81</v>
      </c>
      <c r="D282" s="182" t="s">
        <v>82</v>
      </c>
      <c r="E282" s="96">
        <v>130</v>
      </c>
      <c r="F282" s="179">
        <v>7.4999999999999997E-3</v>
      </c>
      <c r="G282" s="192">
        <v>1</v>
      </c>
      <c r="H282" s="96" t="s">
        <v>76</v>
      </c>
      <c r="I282" s="184">
        <f t="shared" si="13"/>
        <v>0.97499999999999998</v>
      </c>
      <c r="J282" s="96">
        <f t="shared" si="14"/>
        <v>2.5000000000000022E-2</v>
      </c>
    </row>
    <row r="283" spans="1:10">
      <c r="A283" s="170">
        <v>276</v>
      </c>
      <c r="B283" s="99">
        <v>44104</v>
      </c>
      <c r="C283" s="178" t="s">
        <v>81</v>
      </c>
      <c r="D283" s="182" t="s">
        <v>82</v>
      </c>
      <c r="E283" s="96">
        <v>10000</v>
      </c>
      <c r="F283" s="179">
        <v>7.4999999999999997E-3</v>
      </c>
      <c r="G283" s="192">
        <v>75</v>
      </c>
      <c r="H283" s="96" t="s">
        <v>76</v>
      </c>
      <c r="I283" s="184">
        <f t="shared" si="13"/>
        <v>75</v>
      </c>
      <c r="J283" s="96">
        <f t="shared" si="14"/>
        <v>0</v>
      </c>
    </row>
    <row r="284" spans="1:10">
      <c r="A284" s="170">
        <v>277</v>
      </c>
      <c r="B284" s="99">
        <v>44104</v>
      </c>
      <c r="C284" s="178" t="s">
        <v>81</v>
      </c>
      <c r="D284" s="182" t="s">
        <v>82</v>
      </c>
      <c r="E284" s="96">
        <v>260</v>
      </c>
      <c r="F284" s="179">
        <v>7.4999999999999997E-3</v>
      </c>
      <c r="G284" s="192">
        <v>2</v>
      </c>
      <c r="H284" s="96" t="s">
        <v>76</v>
      </c>
      <c r="I284" s="184">
        <f t="shared" si="13"/>
        <v>1.95</v>
      </c>
      <c r="J284" s="96">
        <f t="shared" si="14"/>
        <v>5.0000000000000044E-2</v>
      </c>
    </row>
    <row r="285" spans="1:10">
      <c r="A285" s="170">
        <v>278</v>
      </c>
      <c r="B285" s="99">
        <v>44104</v>
      </c>
      <c r="C285" s="178" t="s">
        <v>81</v>
      </c>
      <c r="D285" s="182" t="s">
        <v>82</v>
      </c>
      <c r="E285" s="96">
        <v>9144</v>
      </c>
      <c r="F285" s="179">
        <v>7.4999999999999997E-3</v>
      </c>
      <c r="G285" s="192">
        <v>69</v>
      </c>
      <c r="H285" s="96" t="s">
        <v>76</v>
      </c>
      <c r="I285" s="184">
        <f t="shared" si="13"/>
        <v>68.58</v>
      </c>
      <c r="J285" s="96">
        <f t="shared" si="14"/>
        <v>0.42000000000000171</v>
      </c>
    </row>
    <row r="286" spans="1:10">
      <c r="A286" s="170">
        <v>279</v>
      </c>
      <c r="B286" s="99">
        <v>44104</v>
      </c>
      <c r="C286" s="178" t="s">
        <v>81</v>
      </c>
      <c r="D286" s="182" t="s">
        <v>82</v>
      </c>
      <c r="E286" s="96">
        <v>260</v>
      </c>
      <c r="F286" s="179">
        <v>7.4999999999999997E-3</v>
      </c>
      <c r="G286" s="192">
        <v>1</v>
      </c>
      <c r="H286" s="96" t="s">
        <v>76</v>
      </c>
      <c r="I286" s="184">
        <f t="shared" si="13"/>
        <v>1.95</v>
      </c>
      <c r="J286" s="96">
        <f t="shared" si="14"/>
        <v>-0.95</v>
      </c>
    </row>
    <row r="287" spans="1:10">
      <c r="A287" s="170">
        <v>280</v>
      </c>
      <c r="B287" s="99">
        <v>44104</v>
      </c>
      <c r="C287" s="178" t="s">
        <v>81</v>
      </c>
      <c r="D287" s="182" t="s">
        <v>82</v>
      </c>
      <c r="E287" s="96">
        <v>25000</v>
      </c>
      <c r="F287" s="179">
        <v>7.4999999999999997E-3</v>
      </c>
      <c r="G287" s="192">
        <v>188</v>
      </c>
      <c r="H287" s="96" t="s">
        <v>76</v>
      </c>
      <c r="I287" s="184">
        <f t="shared" si="13"/>
        <v>187.5</v>
      </c>
      <c r="J287" s="96">
        <f t="shared" si="14"/>
        <v>0.5</v>
      </c>
    </row>
    <row r="288" spans="1:10">
      <c r="A288" s="170">
        <v>281</v>
      </c>
      <c r="B288" s="99">
        <v>44104</v>
      </c>
      <c r="C288" s="180" t="s">
        <v>95</v>
      </c>
      <c r="D288" s="181" t="s">
        <v>96</v>
      </c>
      <c r="E288" s="96">
        <v>5000</v>
      </c>
      <c r="F288" s="179">
        <v>7.4999999999999997E-3</v>
      </c>
      <c r="G288" s="192">
        <v>38</v>
      </c>
      <c r="H288" s="96" t="s">
        <v>76</v>
      </c>
      <c r="I288" s="184">
        <f t="shared" si="13"/>
        <v>37.5</v>
      </c>
      <c r="J288" s="96">
        <f t="shared" si="14"/>
        <v>0.5</v>
      </c>
    </row>
    <row r="289" spans="1:10">
      <c r="A289" s="170">
        <v>282</v>
      </c>
      <c r="B289" s="99">
        <v>44104</v>
      </c>
      <c r="C289" s="180" t="s">
        <v>95</v>
      </c>
      <c r="D289" s="181" t="s">
        <v>96</v>
      </c>
      <c r="E289" s="96">
        <v>15000</v>
      </c>
      <c r="F289" s="179">
        <v>7.4999999999999997E-3</v>
      </c>
      <c r="G289" s="192">
        <v>113</v>
      </c>
      <c r="H289" s="96" t="s">
        <v>76</v>
      </c>
      <c r="I289" s="184">
        <f t="shared" si="13"/>
        <v>112.5</v>
      </c>
      <c r="J289" s="96">
        <f t="shared" si="14"/>
        <v>0.5</v>
      </c>
    </row>
    <row r="290" spans="1:10">
      <c r="A290" s="170">
        <v>283</v>
      </c>
      <c r="B290" s="99">
        <v>44104</v>
      </c>
      <c r="C290" s="180" t="s">
        <v>95</v>
      </c>
      <c r="D290" s="181" t="s">
        <v>96</v>
      </c>
      <c r="E290" s="96">
        <v>6000</v>
      </c>
      <c r="F290" s="179">
        <v>7.4999999999999997E-3</v>
      </c>
      <c r="G290" s="192">
        <v>45</v>
      </c>
      <c r="H290" s="96" t="s">
        <v>76</v>
      </c>
      <c r="I290" s="184">
        <f t="shared" si="13"/>
        <v>45</v>
      </c>
      <c r="J290" s="96">
        <f t="shared" si="14"/>
        <v>0</v>
      </c>
    </row>
    <row r="291" spans="1:10">
      <c r="A291" s="170">
        <v>284</v>
      </c>
      <c r="B291" s="99">
        <v>44104</v>
      </c>
      <c r="C291" s="177" t="s">
        <v>170</v>
      </c>
      <c r="D291" s="104" t="s">
        <v>237</v>
      </c>
      <c r="E291" s="96">
        <v>9398</v>
      </c>
      <c r="F291" s="179">
        <v>7.4999999999999997E-3</v>
      </c>
      <c r="G291" s="192">
        <v>70</v>
      </c>
      <c r="H291" s="96" t="s">
        <v>76</v>
      </c>
      <c r="I291" s="184">
        <f t="shared" si="13"/>
        <v>70.484999999999999</v>
      </c>
      <c r="J291" s="96">
        <f t="shared" si="14"/>
        <v>-0.48499999999999943</v>
      </c>
    </row>
    <row r="292" spans="1:10">
      <c r="A292" s="170">
        <v>285</v>
      </c>
      <c r="B292" s="99">
        <v>44104</v>
      </c>
      <c r="C292" s="177" t="s">
        <v>170</v>
      </c>
      <c r="D292" s="104" t="s">
        <v>237</v>
      </c>
      <c r="E292" s="96">
        <v>15017</v>
      </c>
      <c r="F292" s="179">
        <v>7.4999999999999997E-3</v>
      </c>
      <c r="G292" s="192">
        <v>113</v>
      </c>
      <c r="H292" s="96" t="s">
        <v>76</v>
      </c>
      <c r="I292" s="184">
        <f t="shared" si="13"/>
        <v>112.6275</v>
      </c>
      <c r="J292" s="96">
        <f t="shared" si="14"/>
        <v>0.37250000000000227</v>
      </c>
    </row>
    <row r="293" spans="1:10">
      <c r="A293" s="170">
        <v>286</v>
      </c>
      <c r="B293" s="99">
        <v>44104</v>
      </c>
      <c r="C293" s="177" t="s">
        <v>170</v>
      </c>
      <c r="D293" s="104" t="s">
        <v>237</v>
      </c>
      <c r="E293" s="96">
        <v>10000</v>
      </c>
      <c r="F293" s="179">
        <v>7.4999999999999997E-3</v>
      </c>
      <c r="G293" s="192">
        <v>75</v>
      </c>
      <c r="H293" s="96" t="s">
        <v>76</v>
      </c>
      <c r="I293" s="184">
        <f t="shared" si="13"/>
        <v>75</v>
      </c>
      <c r="J293" s="96">
        <f t="shared" si="14"/>
        <v>0</v>
      </c>
    </row>
    <row r="294" spans="1:10">
      <c r="A294" s="170">
        <v>287</v>
      </c>
      <c r="B294" s="99">
        <v>44104</v>
      </c>
      <c r="C294" s="177" t="s">
        <v>170</v>
      </c>
      <c r="D294" s="104" t="s">
        <v>237</v>
      </c>
      <c r="E294" s="96">
        <v>15000</v>
      </c>
      <c r="F294" s="179">
        <v>7.4999999999999997E-3</v>
      </c>
      <c r="G294" s="192">
        <v>113</v>
      </c>
      <c r="H294" s="96" t="s">
        <v>76</v>
      </c>
      <c r="I294" s="184">
        <f t="shared" si="13"/>
        <v>112.5</v>
      </c>
      <c r="J294" s="96">
        <f t="shared" si="14"/>
        <v>0.5</v>
      </c>
    </row>
    <row r="295" spans="1:10">
      <c r="A295" s="170">
        <v>288</v>
      </c>
      <c r="B295" s="99">
        <v>44104</v>
      </c>
      <c r="C295" s="177" t="s">
        <v>184</v>
      </c>
      <c r="D295" s="107" t="s">
        <v>244</v>
      </c>
      <c r="E295" s="96">
        <v>10000</v>
      </c>
      <c r="F295" s="179">
        <v>7.4999999999999997E-3</v>
      </c>
      <c r="G295" s="192">
        <v>75</v>
      </c>
      <c r="H295" s="96" t="s">
        <v>76</v>
      </c>
      <c r="I295" s="184">
        <f t="shared" si="13"/>
        <v>75</v>
      </c>
      <c r="J295" s="96">
        <f t="shared" si="14"/>
        <v>0</v>
      </c>
    </row>
    <row r="296" spans="1:10">
      <c r="A296" s="170">
        <v>289</v>
      </c>
      <c r="B296" s="99">
        <v>44104</v>
      </c>
      <c r="C296" s="177" t="s">
        <v>184</v>
      </c>
      <c r="D296" s="107" t="s">
        <v>244</v>
      </c>
      <c r="E296" s="96">
        <v>5000</v>
      </c>
      <c r="F296" s="179">
        <v>7.4999999999999997E-3</v>
      </c>
      <c r="G296" s="192">
        <v>38</v>
      </c>
      <c r="H296" s="96" t="s">
        <v>76</v>
      </c>
      <c r="I296" s="184">
        <f t="shared" si="13"/>
        <v>37.5</v>
      </c>
      <c r="J296" s="96">
        <f t="shared" si="14"/>
        <v>0.5</v>
      </c>
    </row>
    <row r="297" spans="1:10">
      <c r="A297" s="170">
        <v>290</v>
      </c>
      <c r="B297" s="99">
        <v>44104</v>
      </c>
      <c r="C297" s="178" t="s">
        <v>238</v>
      </c>
      <c r="D297" s="178" t="s">
        <v>239</v>
      </c>
      <c r="E297" s="96">
        <v>17169</v>
      </c>
      <c r="F297" s="179">
        <v>7.4999999999999997E-3</v>
      </c>
      <c r="G297" s="192">
        <v>128</v>
      </c>
      <c r="H297" s="96" t="s">
        <v>76</v>
      </c>
      <c r="I297" s="184">
        <f t="shared" si="13"/>
        <v>128.76749999999998</v>
      </c>
      <c r="J297" s="96">
        <f t="shared" si="14"/>
        <v>-0.76749999999998408</v>
      </c>
    </row>
    <row r="298" spans="1:10">
      <c r="A298" s="170">
        <v>291</v>
      </c>
      <c r="B298" s="99">
        <v>44104</v>
      </c>
      <c r="C298" s="178" t="s">
        <v>238</v>
      </c>
      <c r="D298" s="178" t="s">
        <v>239</v>
      </c>
      <c r="E298" s="96">
        <v>10000</v>
      </c>
      <c r="F298" s="179">
        <v>7.4999999999999997E-3</v>
      </c>
      <c r="G298" s="192">
        <v>75</v>
      </c>
      <c r="H298" s="96" t="s">
        <v>76</v>
      </c>
      <c r="I298" s="184">
        <f t="shared" si="13"/>
        <v>75</v>
      </c>
      <c r="J298" s="96">
        <f t="shared" si="14"/>
        <v>0</v>
      </c>
    </row>
    <row r="299" spans="1:10">
      <c r="A299" s="170">
        <v>292</v>
      </c>
      <c r="B299" s="99">
        <v>44104</v>
      </c>
      <c r="C299" s="178" t="s">
        <v>238</v>
      </c>
      <c r="D299" s="178" t="s">
        <v>239</v>
      </c>
      <c r="E299" s="96">
        <v>20000</v>
      </c>
      <c r="F299" s="179">
        <v>7.4999999999999997E-3</v>
      </c>
      <c r="G299" s="192">
        <v>150</v>
      </c>
      <c r="H299" s="96" t="s">
        <v>76</v>
      </c>
      <c r="I299" s="184">
        <f t="shared" si="13"/>
        <v>150</v>
      </c>
      <c r="J299" s="96">
        <f t="shared" si="14"/>
        <v>0</v>
      </c>
    </row>
    <row r="300" spans="1:10">
      <c r="A300" s="170">
        <v>293</v>
      </c>
      <c r="B300" s="99">
        <v>44104</v>
      </c>
      <c r="C300" s="178" t="s">
        <v>238</v>
      </c>
      <c r="D300" s="178" t="s">
        <v>239</v>
      </c>
      <c r="E300" s="96">
        <v>50000</v>
      </c>
      <c r="F300" s="179">
        <v>7.4999999999999997E-3</v>
      </c>
      <c r="G300" s="192">
        <v>375</v>
      </c>
      <c r="H300" s="96" t="s">
        <v>76</v>
      </c>
      <c r="I300" s="184">
        <f t="shared" si="13"/>
        <v>375</v>
      </c>
      <c r="J300" s="96">
        <f t="shared" si="14"/>
        <v>0</v>
      </c>
    </row>
    <row r="301" spans="1:10">
      <c r="A301" s="170">
        <v>294</v>
      </c>
      <c r="B301" s="99">
        <v>44104</v>
      </c>
      <c r="C301" s="178" t="s">
        <v>238</v>
      </c>
      <c r="D301" s="178" t="s">
        <v>239</v>
      </c>
      <c r="E301" s="96">
        <v>19100</v>
      </c>
      <c r="F301" s="179">
        <v>7.4999999999999997E-3</v>
      </c>
      <c r="G301" s="192">
        <v>143</v>
      </c>
      <c r="H301" s="96" t="s">
        <v>76</v>
      </c>
      <c r="I301" s="184">
        <f t="shared" si="13"/>
        <v>143.25</v>
      </c>
      <c r="J301" s="96">
        <f t="shared" si="14"/>
        <v>-0.25</v>
      </c>
    </row>
    <row r="302" spans="1:10">
      <c r="A302" s="170">
        <v>295</v>
      </c>
      <c r="B302" s="99">
        <v>44104</v>
      </c>
      <c r="C302" s="178" t="s">
        <v>79</v>
      </c>
      <c r="D302" s="174" t="s">
        <v>80</v>
      </c>
      <c r="E302" s="96">
        <v>8500</v>
      </c>
      <c r="F302" s="179">
        <v>7.4999999999999997E-3</v>
      </c>
      <c r="G302" s="192">
        <v>64</v>
      </c>
      <c r="H302" s="96" t="s">
        <v>76</v>
      </c>
      <c r="I302" s="184">
        <f t="shared" si="13"/>
        <v>63.75</v>
      </c>
      <c r="J302" s="96">
        <f t="shared" si="14"/>
        <v>0.25</v>
      </c>
    </row>
    <row r="303" spans="1:10">
      <c r="A303" s="170">
        <v>296</v>
      </c>
      <c r="B303" s="99">
        <v>44104</v>
      </c>
      <c r="C303" s="178" t="s">
        <v>79</v>
      </c>
      <c r="D303" s="174" t="s">
        <v>80</v>
      </c>
      <c r="E303" s="96">
        <v>5730</v>
      </c>
      <c r="F303" s="179">
        <v>7.4999999999999997E-3</v>
      </c>
      <c r="G303" s="192">
        <v>43</v>
      </c>
      <c r="H303" s="96" t="s">
        <v>76</v>
      </c>
      <c r="I303" s="184">
        <f t="shared" si="13"/>
        <v>42.975000000000001</v>
      </c>
      <c r="J303" s="96">
        <f t="shared" si="14"/>
        <v>2.4999999999998579E-2</v>
      </c>
    </row>
    <row r="304" spans="1:10">
      <c r="A304" s="170">
        <v>297</v>
      </c>
      <c r="B304" s="99">
        <v>44104</v>
      </c>
      <c r="C304" s="178" t="s">
        <v>79</v>
      </c>
      <c r="D304" s="174" t="s">
        <v>80</v>
      </c>
      <c r="E304" s="96">
        <v>9000</v>
      </c>
      <c r="F304" s="179">
        <v>7.4999999999999997E-3</v>
      </c>
      <c r="G304" s="192">
        <v>68</v>
      </c>
      <c r="H304" s="96" t="s">
        <v>76</v>
      </c>
      <c r="I304" s="184">
        <f t="shared" si="13"/>
        <v>67.5</v>
      </c>
      <c r="J304" s="96">
        <f t="shared" si="14"/>
        <v>0.5</v>
      </c>
    </row>
    <row r="305" spans="1:10">
      <c r="A305" s="170">
        <v>298</v>
      </c>
      <c r="B305" s="99">
        <v>44104</v>
      </c>
      <c r="C305" s="178" t="s">
        <v>79</v>
      </c>
      <c r="D305" s="174" t="s">
        <v>80</v>
      </c>
      <c r="E305" s="96">
        <v>7700</v>
      </c>
      <c r="F305" s="179">
        <v>7.4999999999999997E-3</v>
      </c>
      <c r="G305" s="192">
        <v>58</v>
      </c>
      <c r="H305" s="96" t="s">
        <v>76</v>
      </c>
      <c r="I305" s="184">
        <f t="shared" si="13"/>
        <v>57.75</v>
      </c>
      <c r="J305" s="96">
        <f t="shared" si="14"/>
        <v>0.25</v>
      </c>
    </row>
    <row r="306" spans="1:10">
      <c r="A306" s="170">
        <v>299</v>
      </c>
      <c r="B306" s="99">
        <v>44104</v>
      </c>
      <c r="C306" s="178" t="s">
        <v>79</v>
      </c>
      <c r="D306" s="174" t="s">
        <v>80</v>
      </c>
      <c r="E306" s="96">
        <v>10000</v>
      </c>
      <c r="F306" s="179">
        <v>7.4999999999999997E-3</v>
      </c>
      <c r="G306" s="192">
        <v>75</v>
      </c>
      <c r="H306" s="96" t="s">
        <v>76</v>
      </c>
      <c r="I306" s="184">
        <f t="shared" si="13"/>
        <v>75</v>
      </c>
      <c r="J306" s="96">
        <f t="shared" si="14"/>
        <v>0</v>
      </c>
    </row>
    <row r="307" spans="1:10">
      <c r="A307" s="170">
        <v>300</v>
      </c>
      <c r="B307" s="99">
        <v>44104</v>
      </c>
      <c r="C307" s="178" t="s">
        <v>79</v>
      </c>
      <c r="D307" s="174" t="s">
        <v>80</v>
      </c>
      <c r="E307" s="96">
        <v>8000</v>
      </c>
      <c r="F307" s="179">
        <v>7.4999999999999997E-3</v>
      </c>
      <c r="G307" s="192">
        <v>60</v>
      </c>
      <c r="H307" s="96" t="s">
        <v>76</v>
      </c>
      <c r="I307" s="184">
        <f t="shared" si="13"/>
        <v>60</v>
      </c>
      <c r="J307" s="96">
        <f t="shared" si="14"/>
        <v>0</v>
      </c>
    </row>
    <row r="308" spans="1:10">
      <c r="A308" s="170">
        <v>301</v>
      </c>
      <c r="B308" s="99">
        <v>44104</v>
      </c>
      <c r="C308" s="178" t="s">
        <v>79</v>
      </c>
      <c r="D308" s="174" t="s">
        <v>80</v>
      </c>
      <c r="E308" s="96">
        <v>9000</v>
      </c>
      <c r="F308" s="179">
        <v>7.4999999999999997E-3</v>
      </c>
      <c r="G308" s="192">
        <v>68</v>
      </c>
      <c r="H308" s="96" t="s">
        <v>76</v>
      </c>
      <c r="I308" s="184">
        <f t="shared" si="13"/>
        <v>67.5</v>
      </c>
      <c r="J308" s="96">
        <f t="shared" si="14"/>
        <v>0.5</v>
      </c>
    </row>
    <row r="309" spans="1:10">
      <c r="A309" s="170">
        <v>302</v>
      </c>
      <c r="B309" s="99">
        <v>44104</v>
      </c>
      <c r="C309" s="178" t="s">
        <v>79</v>
      </c>
      <c r="D309" s="174" t="s">
        <v>80</v>
      </c>
      <c r="E309" s="96">
        <v>10420</v>
      </c>
      <c r="F309" s="179">
        <v>7.4999999999999997E-3</v>
      </c>
      <c r="G309" s="192">
        <v>78</v>
      </c>
      <c r="H309" s="96" t="s">
        <v>76</v>
      </c>
      <c r="I309" s="184">
        <f t="shared" si="13"/>
        <v>78.149999999999991</v>
      </c>
      <c r="J309" s="96">
        <f t="shared" si="14"/>
        <v>-0.14999999999999147</v>
      </c>
    </row>
    <row r="310" spans="1:10">
      <c r="A310" s="170">
        <v>303</v>
      </c>
      <c r="B310" s="99">
        <v>44104</v>
      </c>
      <c r="C310" s="177" t="s">
        <v>245</v>
      </c>
      <c r="D310" s="104" t="s">
        <v>246</v>
      </c>
      <c r="E310" s="96">
        <v>1950</v>
      </c>
      <c r="F310" s="179">
        <v>7.4999999999999997E-3</v>
      </c>
      <c r="G310" s="192">
        <v>15</v>
      </c>
      <c r="H310" s="96" t="s">
        <v>76</v>
      </c>
      <c r="I310" s="184">
        <f t="shared" si="13"/>
        <v>14.625</v>
      </c>
      <c r="J310" s="96">
        <f t="shared" si="14"/>
        <v>0.375</v>
      </c>
    </row>
    <row r="311" spans="1:10">
      <c r="A311" s="170">
        <v>304</v>
      </c>
      <c r="B311" s="99">
        <v>44104</v>
      </c>
      <c r="C311" s="177" t="s">
        <v>245</v>
      </c>
      <c r="D311" s="104" t="s">
        <v>246</v>
      </c>
      <c r="E311" s="96">
        <v>3250</v>
      </c>
      <c r="F311" s="179">
        <v>7.4999999999999997E-3</v>
      </c>
      <c r="G311" s="192">
        <v>24</v>
      </c>
      <c r="H311" s="96" t="s">
        <v>76</v>
      </c>
      <c r="I311" s="184">
        <f t="shared" si="13"/>
        <v>24.375</v>
      </c>
      <c r="J311" s="96">
        <f t="shared" si="14"/>
        <v>-0.375</v>
      </c>
    </row>
    <row r="312" spans="1:10">
      <c r="A312" s="170">
        <v>305</v>
      </c>
      <c r="B312" s="99">
        <v>44104</v>
      </c>
      <c r="C312" s="177" t="s">
        <v>245</v>
      </c>
      <c r="D312" s="104" t="s">
        <v>246</v>
      </c>
      <c r="E312" s="96">
        <v>3250</v>
      </c>
      <c r="F312" s="179">
        <v>7.4999999999999997E-3</v>
      </c>
      <c r="G312" s="192">
        <v>24</v>
      </c>
      <c r="H312" s="96" t="s">
        <v>76</v>
      </c>
      <c r="I312" s="184">
        <f t="shared" si="13"/>
        <v>24.375</v>
      </c>
      <c r="J312" s="96">
        <f t="shared" si="14"/>
        <v>-0.375</v>
      </c>
    </row>
    <row r="313" spans="1:10">
      <c r="A313" s="170">
        <v>306</v>
      </c>
      <c r="B313" s="99">
        <v>44104</v>
      </c>
      <c r="C313" s="178" t="s">
        <v>173</v>
      </c>
      <c r="D313" s="182" t="s">
        <v>75</v>
      </c>
      <c r="E313" s="96">
        <v>2000</v>
      </c>
      <c r="F313" s="179">
        <v>7.4999999999999997E-3</v>
      </c>
      <c r="G313" s="192">
        <v>15</v>
      </c>
      <c r="H313" s="96" t="s">
        <v>76</v>
      </c>
      <c r="I313" s="184">
        <f t="shared" si="13"/>
        <v>15</v>
      </c>
      <c r="J313" s="96">
        <f t="shared" si="14"/>
        <v>0</v>
      </c>
    </row>
    <row r="314" spans="1:10">
      <c r="A314" s="170">
        <v>307</v>
      </c>
      <c r="B314" s="99">
        <v>44104</v>
      </c>
      <c r="C314" s="178" t="s">
        <v>173</v>
      </c>
      <c r="D314" s="182" t="s">
        <v>75</v>
      </c>
      <c r="E314" s="96">
        <v>1280</v>
      </c>
      <c r="F314" s="179">
        <v>7.4999999999999997E-3</v>
      </c>
      <c r="G314" s="192">
        <v>10</v>
      </c>
      <c r="H314" s="96" t="s">
        <v>76</v>
      </c>
      <c r="I314" s="184">
        <f t="shared" si="13"/>
        <v>9.6</v>
      </c>
      <c r="J314" s="96">
        <f t="shared" si="14"/>
        <v>0.40000000000000036</v>
      </c>
    </row>
    <row r="315" spans="1:10">
      <c r="A315" s="170">
        <v>308</v>
      </c>
      <c r="B315" s="99">
        <v>44104</v>
      </c>
      <c r="C315" s="178" t="s">
        <v>173</v>
      </c>
      <c r="D315" s="182" t="s">
        <v>75</v>
      </c>
      <c r="E315" s="96">
        <v>2175</v>
      </c>
      <c r="F315" s="179">
        <v>7.4999999999999997E-3</v>
      </c>
      <c r="G315" s="192">
        <v>16</v>
      </c>
      <c r="H315" s="96" t="s">
        <v>76</v>
      </c>
      <c r="I315" s="184">
        <f t="shared" si="13"/>
        <v>16.3125</v>
      </c>
      <c r="J315" s="96">
        <f t="shared" si="14"/>
        <v>-0.3125</v>
      </c>
    </row>
    <row r="316" spans="1:10">
      <c r="A316" s="170">
        <v>309</v>
      </c>
      <c r="B316" s="99">
        <v>44104</v>
      </c>
      <c r="C316" s="166" t="s">
        <v>225</v>
      </c>
      <c r="D316" s="95" t="s">
        <v>226</v>
      </c>
      <c r="E316" s="96">
        <v>1150</v>
      </c>
      <c r="F316" s="179">
        <v>7.4999999999999997E-3</v>
      </c>
      <c r="G316" s="192">
        <v>9</v>
      </c>
      <c r="H316" s="96" t="s">
        <v>76</v>
      </c>
      <c r="I316" s="184">
        <f t="shared" si="13"/>
        <v>8.625</v>
      </c>
      <c r="J316" s="96">
        <f t="shared" si="14"/>
        <v>0.375</v>
      </c>
    </row>
    <row r="317" spans="1:10">
      <c r="A317" s="170">
        <v>310</v>
      </c>
      <c r="B317" s="99">
        <v>44104</v>
      </c>
      <c r="C317" s="166" t="s">
        <v>225</v>
      </c>
      <c r="D317" s="95" t="s">
        <v>226</v>
      </c>
      <c r="E317" s="96">
        <v>3000</v>
      </c>
      <c r="F317" s="179">
        <v>7.4999999999999997E-3</v>
      </c>
      <c r="G317" s="192">
        <v>23</v>
      </c>
      <c r="H317" s="96" t="s">
        <v>76</v>
      </c>
      <c r="I317" s="184">
        <f t="shared" si="13"/>
        <v>22.5</v>
      </c>
      <c r="J317" s="96">
        <f t="shared" si="14"/>
        <v>0.5</v>
      </c>
    </row>
    <row r="318" spans="1:10">
      <c r="A318" s="170">
        <v>311</v>
      </c>
      <c r="B318" s="99">
        <v>44104</v>
      </c>
      <c r="C318" s="166" t="s">
        <v>225</v>
      </c>
      <c r="D318" s="95" t="s">
        <v>226</v>
      </c>
      <c r="E318" s="96">
        <v>1150</v>
      </c>
      <c r="F318" s="179">
        <v>7.4999999999999997E-3</v>
      </c>
      <c r="G318" s="192">
        <v>9</v>
      </c>
      <c r="H318" s="96" t="s">
        <v>76</v>
      </c>
      <c r="I318" s="184">
        <f t="shared" si="13"/>
        <v>8.625</v>
      </c>
      <c r="J318" s="96">
        <f t="shared" si="14"/>
        <v>0.375</v>
      </c>
    </row>
    <row r="319" spans="1:10">
      <c r="A319" s="170">
        <v>312</v>
      </c>
      <c r="B319" s="99">
        <v>44104</v>
      </c>
      <c r="C319" s="166" t="s">
        <v>225</v>
      </c>
      <c r="D319" s="95" t="s">
        <v>226</v>
      </c>
      <c r="E319" s="96">
        <v>1150</v>
      </c>
      <c r="F319" s="179">
        <v>7.4999999999999997E-3</v>
      </c>
      <c r="G319" s="192">
        <v>9</v>
      </c>
      <c r="H319" s="96" t="s">
        <v>76</v>
      </c>
      <c r="I319" s="184">
        <f t="shared" si="13"/>
        <v>8.625</v>
      </c>
      <c r="J319" s="96">
        <f t="shared" si="14"/>
        <v>0.375</v>
      </c>
    </row>
    <row r="320" spans="1:10">
      <c r="A320" s="170">
        <v>313</v>
      </c>
      <c r="B320" s="99">
        <v>44104</v>
      </c>
      <c r="C320" s="178" t="s">
        <v>238</v>
      </c>
      <c r="D320" s="178" t="s">
        <v>239</v>
      </c>
      <c r="E320" s="96">
        <v>4000</v>
      </c>
      <c r="F320" s="179">
        <v>7.4999999999999997E-3</v>
      </c>
      <c r="G320" s="192">
        <v>30</v>
      </c>
      <c r="H320" s="96" t="s">
        <v>76</v>
      </c>
      <c r="I320" s="184">
        <f t="shared" si="13"/>
        <v>30</v>
      </c>
      <c r="J320" s="96">
        <f t="shared" si="14"/>
        <v>0</v>
      </c>
    </row>
    <row r="321" spans="1:10">
      <c r="A321" s="170">
        <v>314</v>
      </c>
      <c r="B321" s="99">
        <v>44104</v>
      </c>
      <c r="C321" s="178" t="s">
        <v>238</v>
      </c>
      <c r="D321" s="178" t="s">
        <v>239</v>
      </c>
      <c r="E321" s="96">
        <v>5000</v>
      </c>
      <c r="F321" s="179">
        <v>7.4999999999999997E-3</v>
      </c>
      <c r="G321" s="192">
        <v>37</v>
      </c>
      <c r="H321" s="96" t="s">
        <v>76</v>
      </c>
      <c r="I321" s="184">
        <f t="shared" si="13"/>
        <v>37.5</v>
      </c>
      <c r="J321" s="96">
        <f t="shared" si="14"/>
        <v>-0.5</v>
      </c>
    </row>
    <row r="322" spans="1:10">
      <c r="A322" s="170">
        <v>315</v>
      </c>
      <c r="B322" s="99">
        <v>44104</v>
      </c>
      <c r="C322" s="178" t="s">
        <v>81</v>
      </c>
      <c r="D322" s="182" t="s">
        <v>82</v>
      </c>
      <c r="E322" s="96">
        <v>1870</v>
      </c>
      <c r="F322" s="179">
        <v>7.4999999999999997E-3</v>
      </c>
      <c r="G322" s="192">
        <v>14</v>
      </c>
      <c r="H322" s="96" t="s">
        <v>76</v>
      </c>
      <c r="I322" s="184">
        <f t="shared" si="13"/>
        <v>14.025</v>
      </c>
      <c r="J322" s="96">
        <f t="shared" si="14"/>
        <v>-2.5000000000000355E-2</v>
      </c>
    </row>
    <row r="323" spans="1:10">
      <c r="A323" s="170">
        <v>316</v>
      </c>
      <c r="B323" s="99">
        <v>44104</v>
      </c>
      <c r="C323" s="178" t="s">
        <v>81</v>
      </c>
      <c r="D323" s="182" t="s">
        <v>82</v>
      </c>
      <c r="E323" s="96">
        <v>950</v>
      </c>
      <c r="F323" s="179">
        <v>7.4999999999999997E-3</v>
      </c>
      <c r="G323" s="192">
        <v>7</v>
      </c>
      <c r="H323" s="96" t="s">
        <v>76</v>
      </c>
      <c r="I323" s="184">
        <f t="shared" si="13"/>
        <v>7.125</v>
      </c>
      <c r="J323" s="96">
        <f t="shared" si="14"/>
        <v>-0.125</v>
      </c>
    </row>
    <row r="324" spans="1:10">
      <c r="A324" s="170">
        <v>317</v>
      </c>
      <c r="B324" s="99">
        <v>44104</v>
      </c>
      <c r="C324" s="178" t="s">
        <v>81</v>
      </c>
      <c r="D324" s="182" t="s">
        <v>82</v>
      </c>
      <c r="E324" s="96">
        <v>1100</v>
      </c>
      <c r="F324" s="179">
        <v>7.4999999999999997E-3</v>
      </c>
      <c r="G324" s="192">
        <v>8</v>
      </c>
      <c r="H324" s="96" t="s">
        <v>76</v>
      </c>
      <c r="I324" s="184">
        <f t="shared" si="13"/>
        <v>8.25</v>
      </c>
      <c r="J324" s="96">
        <f t="shared" si="14"/>
        <v>-0.25</v>
      </c>
    </row>
    <row r="325" spans="1:10">
      <c r="A325" s="170">
        <v>318</v>
      </c>
      <c r="B325" s="99">
        <v>44104</v>
      </c>
      <c r="C325" s="177" t="s">
        <v>227</v>
      </c>
      <c r="D325" s="101" t="s">
        <v>89</v>
      </c>
      <c r="E325" s="96">
        <v>2000</v>
      </c>
      <c r="F325" s="179">
        <v>7.4999999999999997E-3</v>
      </c>
      <c r="G325" s="192">
        <v>15</v>
      </c>
      <c r="H325" s="96" t="s">
        <v>76</v>
      </c>
      <c r="I325" s="184">
        <f t="shared" si="13"/>
        <v>15</v>
      </c>
      <c r="J325" s="96">
        <f t="shared" si="14"/>
        <v>0</v>
      </c>
    </row>
    <row r="326" spans="1:10">
      <c r="A326" s="170">
        <v>319</v>
      </c>
      <c r="B326" s="99">
        <v>44104</v>
      </c>
      <c r="C326" s="177" t="s">
        <v>18</v>
      </c>
      <c r="D326" s="105" t="s">
        <v>94</v>
      </c>
      <c r="E326" s="96">
        <v>2610</v>
      </c>
      <c r="F326" s="179">
        <v>7.4999999999999997E-3</v>
      </c>
      <c r="G326" s="192">
        <v>20</v>
      </c>
      <c r="H326" s="96" t="s">
        <v>76</v>
      </c>
      <c r="I326" s="184">
        <f t="shared" si="13"/>
        <v>19.574999999999999</v>
      </c>
      <c r="J326" s="96">
        <f t="shared" si="14"/>
        <v>0.42500000000000071</v>
      </c>
    </row>
    <row r="327" spans="1:10">
      <c r="A327" s="170">
        <v>320</v>
      </c>
      <c r="B327" s="99">
        <v>44104</v>
      </c>
      <c r="C327" s="177" t="s">
        <v>18</v>
      </c>
      <c r="D327" s="105" t="s">
        <v>94</v>
      </c>
      <c r="E327" s="96">
        <v>3430</v>
      </c>
      <c r="F327" s="179">
        <v>7.4999999999999997E-3</v>
      </c>
      <c r="G327" s="192">
        <v>26</v>
      </c>
      <c r="H327" s="96" t="s">
        <v>76</v>
      </c>
      <c r="I327" s="184">
        <f t="shared" si="13"/>
        <v>25.724999999999998</v>
      </c>
      <c r="J327" s="96">
        <f t="shared" si="14"/>
        <v>0.27500000000000213</v>
      </c>
    </row>
    <row r="328" spans="1:10">
      <c r="A328" s="170">
        <v>321</v>
      </c>
      <c r="B328" s="99">
        <v>44104</v>
      </c>
      <c r="C328" s="177" t="s">
        <v>18</v>
      </c>
      <c r="D328" s="105" t="s">
        <v>94</v>
      </c>
      <c r="E328" s="96">
        <v>1650</v>
      </c>
      <c r="F328" s="179">
        <v>7.4999999999999997E-3</v>
      </c>
      <c r="G328" s="192">
        <v>12</v>
      </c>
      <c r="H328" s="96" t="s">
        <v>76</v>
      </c>
      <c r="I328" s="184">
        <f t="shared" si="13"/>
        <v>12.375</v>
      </c>
      <c r="J328" s="96">
        <f t="shared" si="14"/>
        <v>-0.375</v>
      </c>
    </row>
    <row r="329" spans="1:10">
      <c r="A329" s="170">
        <v>322</v>
      </c>
      <c r="B329" s="99">
        <v>44104</v>
      </c>
      <c r="C329" s="177" t="s">
        <v>18</v>
      </c>
      <c r="D329" s="105" t="s">
        <v>94</v>
      </c>
      <c r="E329" s="96">
        <v>1650</v>
      </c>
      <c r="F329" s="179">
        <v>7.4999999999999997E-3</v>
      </c>
      <c r="G329" s="192">
        <v>12</v>
      </c>
      <c r="H329" s="96" t="s">
        <v>76</v>
      </c>
      <c r="I329" s="184">
        <f t="shared" ref="I329:I353" si="15">E329*F329</f>
        <v>12.375</v>
      </c>
      <c r="J329" s="96">
        <f t="shared" ref="J329:J353" si="16">G329-I329</f>
        <v>-0.375</v>
      </c>
    </row>
    <row r="330" spans="1:10">
      <c r="A330" s="170">
        <v>323</v>
      </c>
      <c r="B330" s="99">
        <v>44104</v>
      </c>
      <c r="C330" s="180" t="s">
        <v>95</v>
      </c>
      <c r="D330" s="181" t="s">
        <v>96</v>
      </c>
      <c r="E330" s="96">
        <v>550</v>
      </c>
      <c r="F330" s="179">
        <v>7.4999999999999997E-3</v>
      </c>
      <c r="G330" s="192">
        <v>4</v>
      </c>
      <c r="H330" s="96" t="s">
        <v>76</v>
      </c>
      <c r="I330" s="184">
        <f t="shared" si="15"/>
        <v>4.125</v>
      </c>
      <c r="J330" s="96">
        <f t="shared" si="16"/>
        <v>-0.125</v>
      </c>
    </row>
    <row r="331" spans="1:10">
      <c r="A331" s="170">
        <v>324</v>
      </c>
      <c r="B331" s="99">
        <v>44104</v>
      </c>
      <c r="C331" s="180" t="s">
        <v>95</v>
      </c>
      <c r="D331" s="181" t="s">
        <v>96</v>
      </c>
      <c r="E331" s="96">
        <v>550</v>
      </c>
      <c r="F331" s="179">
        <v>7.4999999999999997E-3</v>
      </c>
      <c r="G331" s="192">
        <v>4</v>
      </c>
      <c r="H331" s="96" t="s">
        <v>76</v>
      </c>
      <c r="I331" s="184">
        <f t="shared" si="15"/>
        <v>4.125</v>
      </c>
      <c r="J331" s="96">
        <f t="shared" si="16"/>
        <v>-0.125</v>
      </c>
    </row>
    <row r="332" spans="1:10">
      <c r="A332" s="170">
        <v>325</v>
      </c>
      <c r="B332" s="99">
        <v>44104</v>
      </c>
      <c r="C332" s="180" t="s">
        <v>95</v>
      </c>
      <c r="D332" s="181" t="s">
        <v>96</v>
      </c>
      <c r="E332" s="96">
        <v>1700</v>
      </c>
      <c r="F332" s="179">
        <v>7.4999999999999997E-3</v>
      </c>
      <c r="G332" s="192">
        <v>12</v>
      </c>
      <c r="H332" s="96" t="s">
        <v>76</v>
      </c>
      <c r="I332" s="184">
        <f t="shared" si="15"/>
        <v>12.75</v>
      </c>
      <c r="J332" s="96">
        <f t="shared" si="16"/>
        <v>-0.75</v>
      </c>
    </row>
    <row r="333" spans="1:10">
      <c r="A333" s="170">
        <v>326</v>
      </c>
      <c r="B333" s="99">
        <v>44104</v>
      </c>
      <c r="C333" s="180" t="s">
        <v>95</v>
      </c>
      <c r="D333" s="181" t="s">
        <v>96</v>
      </c>
      <c r="E333" s="96">
        <v>2750</v>
      </c>
      <c r="F333" s="179">
        <v>7.4999999999999997E-3</v>
      </c>
      <c r="G333" s="192">
        <v>21</v>
      </c>
      <c r="H333" s="96" t="s">
        <v>76</v>
      </c>
      <c r="I333" s="184">
        <f t="shared" si="15"/>
        <v>20.625</v>
      </c>
      <c r="J333" s="96">
        <f t="shared" si="16"/>
        <v>0.375</v>
      </c>
    </row>
    <row r="334" spans="1:10">
      <c r="A334" s="170">
        <v>327</v>
      </c>
      <c r="B334" s="99">
        <v>44104</v>
      </c>
      <c r="C334" s="180" t="s">
        <v>95</v>
      </c>
      <c r="D334" s="181" t="s">
        <v>96</v>
      </c>
      <c r="E334" s="96">
        <f>1650+550+550</f>
        <v>2750</v>
      </c>
      <c r="F334" s="179">
        <v>7.4999999999999997E-3</v>
      </c>
      <c r="G334" s="192">
        <v>21</v>
      </c>
      <c r="H334" s="96" t="s">
        <v>76</v>
      </c>
      <c r="I334" s="184">
        <f t="shared" si="15"/>
        <v>20.625</v>
      </c>
      <c r="J334" s="96">
        <f t="shared" si="16"/>
        <v>0.375</v>
      </c>
    </row>
    <row r="335" spans="1:10">
      <c r="A335" s="170">
        <v>328</v>
      </c>
      <c r="B335" s="99">
        <v>44104</v>
      </c>
      <c r="C335" s="180" t="s">
        <v>95</v>
      </c>
      <c r="D335" s="181" t="s">
        <v>96</v>
      </c>
      <c r="E335" s="96">
        <f>1650+550+550</f>
        <v>2750</v>
      </c>
      <c r="F335" s="179">
        <v>7.4999999999999997E-3</v>
      </c>
      <c r="G335" s="192">
        <v>21</v>
      </c>
      <c r="H335" s="96" t="s">
        <v>76</v>
      </c>
      <c r="I335" s="184">
        <f t="shared" si="15"/>
        <v>20.625</v>
      </c>
      <c r="J335" s="96">
        <f t="shared" si="16"/>
        <v>0.375</v>
      </c>
    </row>
    <row r="336" spans="1:10">
      <c r="A336" s="170">
        <v>329</v>
      </c>
      <c r="B336" s="99">
        <v>44104</v>
      </c>
      <c r="C336" s="178" t="s">
        <v>61</v>
      </c>
      <c r="D336" s="98" t="s">
        <v>101</v>
      </c>
      <c r="E336" s="96">
        <v>29300</v>
      </c>
      <c r="F336" s="179">
        <v>7.4999999999999997E-3</v>
      </c>
      <c r="G336" s="192">
        <v>220</v>
      </c>
      <c r="H336" s="96" t="s">
        <v>76</v>
      </c>
      <c r="I336" s="184">
        <f t="shared" si="15"/>
        <v>219.75</v>
      </c>
      <c r="J336" s="96">
        <f t="shared" si="16"/>
        <v>0.25</v>
      </c>
    </row>
    <row r="337" spans="1:10">
      <c r="A337" s="170">
        <v>330</v>
      </c>
      <c r="B337" s="99">
        <v>44104</v>
      </c>
      <c r="C337" s="177" t="s">
        <v>212</v>
      </c>
      <c r="D337" s="101" t="s">
        <v>247</v>
      </c>
      <c r="E337" s="96">
        <v>9650</v>
      </c>
      <c r="F337" s="179">
        <v>7.4999999999999997E-3</v>
      </c>
      <c r="G337" s="192">
        <v>73</v>
      </c>
      <c r="H337" s="96" t="s">
        <v>76</v>
      </c>
      <c r="I337" s="184">
        <f t="shared" si="15"/>
        <v>72.375</v>
      </c>
      <c r="J337" s="96">
        <f t="shared" si="16"/>
        <v>0.625</v>
      </c>
    </row>
    <row r="338" spans="1:10">
      <c r="A338" s="170">
        <v>331</v>
      </c>
      <c r="B338" s="99">
        <v>44104</v>
      </c>
      <c r="C338" s="177" t="s">
        <v>177</v>
      </c>
      <c r="D338" s="103" t="s">
        <v>242</v>
      </c>
      <c r="E338" s="96">
        <v>25000</v>
      </c>
      <c r="F338" s="179">
        <v>7.4999999999999997E-3</v>
      </c>
      <c r="G338" s="192">
        <v>188</v>
      </c>
      <c r="H338" s="96" t="s">
        <v>76</v>
      </c>
      <c r="I338" s="184">
        <f t="shared" si="15"/>
        <v>187.5</v>
      </c>
      <c r="J338" s="96">
        <f t="shared" si="16"/>
        <v>0.5</v>
      </c>
    </row>
    <row r="339" spans="1:10">
      <c r="A339" s="170">
        <v>332</v>
      </c>
      <c r="B339" s="99">
        <v>44104</v>
      </c>
      <c r="C339" s="177" t="s">
        <v>177</v>
      </c>
      <c r="D339" s="103" t="s">
        <v>242</v>
      </c>
      <c r="E339" s="96">
        <v>90000</v>
      </c>
      <c r="F339" s="179">
        <v>7.4999999999999997E-3</v>
      </c>
      <c r="G339" s="192">
        <v>675</v>
      </c>
      <c r="H339" s="96" t="s">
        <v>76</v>
      </c>
      <c r="I339" s="184">
        <f t="shared" si="15"/>
        <v>675</v>
      </c>
      <c r="J339" s="96">
        <f t="shared" si="16"/>
        <v>0</v>
      </c>
    </row>
    <row r="340" spans="1:10">
      <c r="A340" s="170">
        <v>333</v>
      </c>
      <c r="B340" s="99">
        <v>44104</v>
      </c>
      <c r="C340" s="95" t="s">
        <v>154</v>
      </c>
      <c r="D340" s="176" t="s">
        <v>110</v>
      </c>
      <c r="E340" s="96">
        <v>30000</v>
      </c>
      <c r="F340" s="179">
        <v>7.4999999999999997E-2</v>
      </c>
      <c r="G340" s="5">
        <f t="shared" ref="G340:G353" si="17">E340*F340</f>
        <v>2250</v>
      </c>
      <c r="H340" s="96" t="s">
        <v>105</v>
      </c>
      <c r="I340" s="184">
        <f t="shared" si="15"/>
        <v>2250</v>
      </c>
      <c r="J340" s="96">
        <f t="shared" si="16"/>
        <v>0</v>
      </c>
    </row>
    <row r="341" spans="1:10">
      <c r="A341" s="170">
        <v>334</v>
      </c>
      <c r="B341" s="99">
        <v>44104</v>
      </c>
      <c r="C341" s="95" t="s">
        <v>154</v>
      </c>
      <c r="D341" s="176" t="s">
        <v>110</v>
      </c>
      <c r="E341" s="96">
        <v>15000</v>
      </c>
      <c r="F341" s="179">
        <v>7.4999999999999997E-2</v>
      </c>
      <c r="G341" s="5">
        <f t="shared" si="17"/>
        <v>1125</v>
      </c>
      <c r="H341" s="96" t="s">
        <v>105</v>
      </c>
      <c r="I341" s="184">
        <f t="shared" si="15"/>
        <v>1125</v>
      </c>
      <c r="J341" s="96">
        <f t="shared" si="16"/>
        <v>0</v>
      </c>
    </row>
    <row r="342" spans="1:10">
      <c r="A342" s="170">
        <v>335</v>
      </c>
      <c r="B342" s="99">
        <v>44104</v>
      </c>
      <c r="C342" s="95" t="s">
        <v>154</v>
      </c>
      <c r="D342" s="176" t="s">
        <v>110</v>
      </c>
      <c r="E342" s="96">
        <v>120000</v>
      </c>
      <c r="F342" s="179">
        <v>7.4999999999999997E-2</v>
      </c>
      <c r="G342" s="5">
        <f t="shared" si="17"/>
        <v>9000</v>
      </c>
      <c r="H342" s="96" t="s">
        <v>105</v>
      </c>
      <c r="I342" s="184">
        <f t="shared" si="15"/>
        <v>9000</v>
      </c>
      <c r="J342" s="96">
        <f t="shared" si="16"/>
        <v>0</v>
      </c>
    </row>
    <row r="343" spans="1:10">
      <c r="A343" s="170">
        <v>336</v>
      </c>
      <c r="B343" s="99">
        <v>44104</v>
      </c>
      <c r="C343" s="95" t="s">
        <v>154</v>
      </c>
      <c r="D343" s="176" t="s">
        <v>110</v>
      </c>
      <c r="E343" s="96">
        <v>22634</v>
      </c>
      <c r="F343" s="179">
        <v>7.4999999999999997E-2</v>
      </c>
      <c r="G343" s="5">
        <f t="shared" si="17"/>
        <v>1697.55</v>
      </c>
      <c r="H343" s="96" t="s">
        <v>105</v>
      </c>
      <c r="I343" s="184">
        <f t="shared" si="15"/>
        <v>1697.55</v>
      </c>
      <c r="J343" s="96">
        <f t="shared" si="16"/>
        <v>0</v>
      </c>
    </row>
    <row r="344" spans="1:10">
      <c r="A344" s="170">
        <v>337</v>
      </c>
      <c r="B344" s="99">
        <v>44104</v>
      </c>
      <c r="C344" s="95" t="s">
        <v>155</v>
      </c>
      <c r="D344" s="176" t="s">
        <v>110</v>
      </c>
      <c r="E344" s="96">
        <v>6752.89</v>
      </c>
      <c r="F344" s="179">
        <v>7.4999999999999997E-2</v>
      </c>
      <c r="G344" s="5">
        <f t="shared" si="17"/>
        <v>506.46674999999999</v>
      </c>
      <c r="H344" s="96" t="s">
        <v>105</v>
      </c>
      <c r="I344" s="184">
        <f t="shared" si="15"/>
        <v>506.46674999999999</v>
      </c>
      <c r="J344" s="96">
        <f t="shared" si="16"/>
        <v>0</v>
      </c>
    </row>
    <row r="345" spans="1:10">
      <c r="A345" s="170">
        <v>338</v>
      </c>
      <c r="B345" s="99">
        <v>44104</v>
      </c>
      <c r="C345" s="95" t="s">
        <v>155</v>
      </c>
      <c r="D345" s="176" t="s">
        <v>110</v>
      </c>
      <c r="E345" s="96">
        <v>42644.45</v>
      </c>
      <c r="F345" s="179">
        <v>7.4999999999999997E-2</v>
      </c>
      <c r="G345" s="5">
        <f t="shared" si="17"/>
        <v>3198.3337499999998</v>
      </c>
      <c r="H345" s="96" t="s">
        <v>105</v>
      </c>
      <c r="I345" s="184">
        <f t="shared" si="15"/>
        <v>3198.3337499999998</v>
      </c>
      <c r="J345" s="96">
        <f t="shared" si="16"/>
        <v>0</v>
      </c>
    </row>
    <row r="346" spans="1:10">
      <c r="A346" s="170">
        <v>339</v>
      </c>
      <c r="B346" s="99">
        <v>44104</v>
      </c>
      <c r="C346" s="95" t="s">
        <v>155</v>
      </c>
      <c r="D346" s="176" t="s">
        <v>110</v>
      </c>
      <c r="E346" s="96">
        <v>600</v>
      </c>
      <c r="F346" s="179">
        <v>7.4999999999999997E-2</v>
      </c>
      <c r="G346" s="5">
        <f t="shared" si="17"/>
        <v>45</v>
      </c>
      <c r="H346" s="96" t="s">
        <v>105</v>
      </c>
      <c r="I346" s="184">
        <f t="shared" si="15"/>
        <v>45</v>
      </c>
      <c r="J346" s="96">
        <f t="shared" si="16"/>
        <v>0</v>
      </c>
    </row>
    <row r="347" spans="1:10">
      <c r="A347" s="170">
        <v>340</v>
      </c>
      <c r="B347" s="99">
        <v>44104</v>
      </c>
      <c r="C347" s="95" t="s">
        <v>154</v>
      </c>
      <c r="D347" s="176" t="s">
        <v>110</v>
      </c>
      <c r="E347" s="96">
        <v>39620</v>
      </c>
      <c r="F347" s="179">
        <v>7.4999999999999997E-2</v>
      </c>
      <c r="G347" s="5">
        <f t="shared" si="17"/>
        <v>2971.5</v>
      </c>
      <c r="H347" s="96" t="s">
        <v>105</v>
      </c>
      <c r="I347" s="184">
        <f t="shared" si="15"/>
        <v>2971.5</v>
      </c>
      <c r="J347" s="96">
        <f t="shared" si="16"/>
        <v>0</v>
      </c>
    </row>
    <row r="348" spans="1:10">
      <c r="A348" s="170">
        <v>341</v>
      </c>
      <c r="B348" s="99">
        <v>44104</v>
      </c>
      <c r="C348" s="95" t="s">
        <v>154</v>
      </c>
      <c r="D348" s="176" t="s">
        <v>110</v>
      </c>
      <c r="E348" s="96">
        <v>1086</v>
      </c>
      <c r="F348" s="179">
        <v>7.4999999999999997E-2</v>
      </c>
      <c r="G348" s="5">
        <f t="shared" si="17"/>
        <v>81.45</v>
      </c>
      <c r="H348" s="96" t="s">
        <v>105</v>
      </c>
      <c r="I348" s="184">
        <f t="shared" si="15"/>
        <v>81.45</v>
      </c>
      <c r="J348" s="96">
        <f t="shared" si="16"/>
        <v>0</v>
      </c>
    </row>
    <row r="349" spans="1:10">
      <c r="A349" s="170">
        <v>342</v>
      </c>
      <c r="B349" s="99">
        <v>44104</v>
      </c>
      <c r="C349" s="95" t="s">
        <v>154</v>
      </c>
      <c r="D349" s="176" t="s">
        <v>110</v>
      </c>
      <c r="E349" s="96">
        <v>9500</v>
      </c>
      <c r="F349" s="179">
        <v>7.4999999999999997E-2</v>
      </c>
      <c r="G349" s="5">
        <f t="shared" si="17"/>
        <v>712.5</v>
      </c>
      <c r="H349" s="96" t="s">
        <v>105</v>
      </c>
      <c r="I349" s="184">
        <f t="shared" si="15"/>
        <v>712.5</v>
      </c>
      <c r="J349" s="96">
        <f t="shared" si="16"/>
        <v>0</v>
      </c>
    </row>
    <row r="350" spans="1:10">
      <c r="A350" s="170">
        <v>343</v>
      </c>
      <c r="B350" s="99">
        <v>44104</v>
      </c>
      <c r="C350" s="95" t="s">
        <v>155</v>
      </c>
      <c r="D350" s="176" t="s">
        <v>110</v>
      </c>
      <c r="E350" s="96">
        <v>42529.31</v>
      </c>
      <c r="F350" s="179">
        <v>7.4999999999999997E-2</v>
      </c>
      <c r="G350" s="5">
        <f t="shared" si="17"/>
        <v>3189.6982499999999</v>
      </c>
      <c r="H350" s="96" t="s">
        <v>105</v>
      </c>
      <c r="I350" s="184">
        <f t="shared" si="15"/>
        <v>3189.6982499999999</v>
      </c>
      <c r="J350" s="96">
        <f t="shared" si="16"/>
        <v>0</v>
      </c>
    </row>
    <row r="351" spans="1:10">
      <c r="A351" s="170">
        <v>344</v>
      </c>
      <c r="B351" s="99">
        <v>44104</v>
      </c>
      <c r="C351" s="95" t="s">
        <v>154</v>
      </c>
      <c r="D351" s="176" t="s">
        <v>110</v>
      </c>
      <c r="E351" s="96">
        <v>4000</v>
      </c>
      <c r="F351" s="179">
        <v>7.4999999999999997E-2</v>
      </c>
      <c r="G351" s="5">
        <f t="shared" si="17"/>
        <v>300</v>
      </c>
      <c r="H351" s="96" t="s">
        <v>105</v>
      </c>
      <c r="I351" s="184">
        <f t="shared" si="15"/>
        <v>300</v>
      </c>
      <c r="J351" s="96">
        <f t="shared" si="16"/>
        <v>0</v>
      </c>
    </row>
    <row r="352" spans="1:10">
      <c r="A352" s="170">
        <v>345</v>
      </c>
      <c r="B352" s="99">
        <v>44104</v>
      </c>
      <c r="C352" s="95" t="s">
        <v>154</v>
      </c>
      <c r="D352" s="176" t="s">
        <v>110</v>
      </c>
      <c r="E352" s="96">
        <v>840</v>
      </c>
      <c r="F352" s="179">
        <v>7.4999999999999997E-2</v>
      </c>
      <c r="G352" s="5">
        <f t="shared" si="17"/>
        <v>63</v>
      </c>
      <c r="H352" s="96" t="s">
        <v>105</v>
      </c>
      <c r="I352" s="184">
        <f t="shared" si="15"/>
        <v>63</v>
      </c>
      <c r="J352" s="96">
        <f t="shared" si="16"/>
        <v>0</v>
      </c>
    </row>
    <row r="353" spans="1:10">
      <c r="A353" s="170">
        <v>346</v>
      </c>
      <c r="B353" s="99">
        <v>44104</v>
      </c>
      <c r="C353" s="95" t="s">
        <v>218</v>
      </c>
      <c r="D353" s="95" t="s">
        <v>248</v>
      </c>
      <c r="E353" s="96">
        <v>1500</v>
      </c>
      <c r="F353" s="179">
        <v>7.4999999999999997E-2</v>
      </c>
      <c r="G353" s="5">
        <f t="shared" si="17"/>
        <v>112.5</v>
      </c>
      <c r="H353" s="96" t="s">
        <v>105</v>
      </c>
      <c r="I353" s="184">
        <f t="shared" si="15"/>
        <v>112.5</v>
      </c>
      <c r="J353" s="96">
        <f t="shared" si="16"/>
        <v>0</v>
      </c>
    </row>
    <row r="354" spans="1:10">
      <c r="D354" s="95"/>
      <c r="E354" s="96">
        <f>SUM(E8:E353)</f>
        <v>14130468.65</v>
      </c>
      <c r="F354" s="95"/>
      <c r="G354" s="5">
        <f>SUM(G8:G353)</f>
        <v>253129.92624999996</v>
      </c>
      <c r="H354" s="96"/>
      <c r="I354" s="96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16</vt:i4>
      </vt:variant>
    </vt:vector>
  </HeadingPairs>
  <TitlesOfParts>
    <vt:vector size="60" baseType="lpstr">
      <vt:lpstr>AGH - TDS</vt:lpstr>
      <vt:lpstr>May'20</vt:lpstr>
      <vt:lpstr>June'20</vt:lpstr>
      <vt:lpstr>E - TDS</vt:lpstr>
      <vt:lpstr>July'20</vt:lpstr>
      <vt:lpstr>Aug'20</vt:lpstr>
      <vt:lpstr>Pivot Table for 94C</vt:lpstr>
      <vt:lpstr>Sep'20</vt:lpstr>
      <vt:lpstr>ETDS of JUly to Sep</vt:lpstr>
      <vt:lpstr>Oct'20</vt:lpstr>
      <vt:lpstr>Pivot -Oct</vt:lpstr>
      <vt:lpstr>Nov'20</vt:lpstr>
      <vt:lpstr>Pivot</vt:lpstr>
      <vt:lpstr>Ref</vt:lpstr>
      <vt:lpstr>Dec'20</vt:lpstr>
      <vt:lpstr>Pivot -DEc</vt:lpstr>
      <vt:lpstr>Oct'20 (2)</vt:lpstr>
      <vt:lpstr>Dec'20 (2)</vt:lpstr>
      <vt:lpstr>Sheet1 (2)</vt:lpstr>
      <vt:lpstr>Jan'21</vt:lpstr>
      <vt:lpstr>Feb'21</vt:lpstr>
      <vt:lpstr>Mar-21</vt:lpstr>
      <vt:lpstr>April'21</vt:lpstr>
      <vt:lpstr>April'21 (2)</vt:lpstr>
      <vt:lpstr>April'21 (3)</vt:lpstr>
      <vt:lpstr>May21</vt:lpstr>
      <vt:lpstr>May'21 (2)</vt:lpstr>
      <vt:lpstr>June-21 </vt:lpstr>
      <vt:lpstr>June'21 (2)</vt:lpstr>
      <vt:lpstr>Nov'20 Dec'20 Jan'21</vt:lpstr>
      <vt:lpstr>July-21  </vt:lpstr>
      <vt:lpstr>Aug-21   </vt:lpstr>
      <vt:lpstr>Sep-21</vt:lpstr>
      <vt:lpstr>Oct-21</vt:lpstr>
      <vt:lpstr>Nov-21</vt:lpstr>
      <vt:lpstr>Dec'21</vt:lpstr>
      <vt:lpstr>Jan'22</vt:lpstr>
      <vt:lpstr>Jan'22(2)</vt:lpstr>
      <vt:lpstr>Feb'22</vt:lpstr>
      <vt:lpstr>Mch'22</vt:lpstr>
      <vt:lpstr>Mar'22</vt:lpstr>
      <vt:lpstr>Apr'22</vt:lpstr>
      <vt:lpstr>Apr-22</vt:lpstr>
      <vt:lpstr>May'22</vt:lpstr>
      <vt:lpstr>'April''21'!Print_Area</vt:lpstr>
      <vt:lpstr>'April''21 (2)'!Print_Area</vt:lpstr>
      <vt:lpstr>'April''21 (3)'!Print_Area</vt:lpstr>
      <vt:lpstr>'Aug-21   '!Print_Area</vt:lpstr>
      <vt:lpstr>'Feb''22'!Print_Area</vt:lpstr>
      <vt:lpstr>'Jan''22'!Print_Area</vt:lpstr>
      <vt:lpstr>'Jan''22(2)'!Print_Area</vt:lpstr>
      <vt:lpstr>'July-21  '!Print_Area</vt:lpstr>
      <vt:lpstr>'June-21 '!Print_Area</vt:lpstr>
      <vt:lpstr>'June''21 (2)'!Print_Area</vt:lpstr>
      <vt:lpstr>'Mar-21'!Print_Area</vt:lpstr>
      <vt:lpstr>'Mar''22'!Print_Area</vt:lpstr>
      <vt:lpstr>'May21'!Print_Area</vt:lpstr>
      <vt:lpstr>'May''21 (2)'!Print_Area</vt:lpstr>
      <vt:lpstr>'Mch''22'!Print_Area</vt:lpstr>
      <vt:lpstr>'Nov''20 Dec''20 Jan''21'!Print_Area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navaneetha</dc:creator>
  <cp:lastModifiedBy>accts</cp:lastModifiedBy>
  <cp:lastPrinted>2022-04-20T09:24:27Z</cp:lastPrinted>
  <dcterms:created xsi:type="dcterms:W3CDTF">2019-10-16T09:36:00Z</dcterms:created>
  <dcterms:modified xsi:type="dcterms:W3CDTF">2022-06-17T11:20:06Z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