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170" tabRatio="857"/>
  </bookViews>
  <sheets>
    <sheet name="BS" sheetId="1" r:id="rId1"/>
    <sheet name="CAC &amp; P&amp;L" sheetId="2" r:id="rId2"/>
    <sheet name="BS SCHEDULE" sheetId="4" r:id="rId3"/>
    <sheet name="P&amp;L SCHEDULES" sheetId="6" r:id="rId4"/>
    <sheet name="FA" sheetId="5" r:id="rId5"/>
    <sheet name="WIP" sheetId="7" r:id="rId6"/>
    <sheet name="PP" sheetId="8" r:id="rId7"/>
    <sheet name="PCM" sheetId="9" r:id="rId8"/>
  </sheets>
  <externalReferences>
    <externalReference r:id="rId9"/>
    <externalReference r:id="rId10"/>
  </externalReferences>
  <definedNames>
    <definedName name="_xlnm.Print_Titles" localSheetId="2">'BS SCHEDULE'!$4:$4</definedName>
    <definedName name="_xlnm.Print_Titles" localSheetId="7">PCM!$33:$33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<sst xmlns="http://schemas.openxmlformats.org/spreadsheetml/2006/main" count="697" uniqueCount="481">
  <si>
    <t xml:space="preserve">ASSESSMENT YEAR </t>
  </si>
  <si>
    <t>2025-26</t>
  </si>
  <si>
    <t>BALANCES AS ON:</t>
  </si>
  <si>
    <t>30/04/2024</t>
  </si>
  <si>
    <t>NAME OF THE ENTITY:</t>
  </si>
  <si>
    <t>M/s. MPPL-MAYFLOWER PLATINUM</t>
  </si>
  <si>
    <t>BALANCE SHEET</t>
  </si>
  <si>
    <t>LIABILITIES</t>
  </si>
  <si>
    <t>SCHEDULE</t>
  </si>
  <si>
    <t>AMOUNT</t>
  </si>
  <si>
    <t>ASSETS</t>
  </si>
  <si>
    <t>CASH IN HAND</t>
  </si>
  <si>
    <t>-</t>
  </si>
  <si>
    <t>OUTSTANDING EXPENSES</t>
  </si>
  <si>
    <t>A</t>
  </si>
  <si>
    <t>CASH AT BANK</t>
  </si>
  <si>
    <t>F</t>
  </si>
  <si>
    <t>LOANS &amp; ADVANCES</t>
  </si>
  <si>
    <t>B</t>
  </si>
  <si>
    <t>DEPOSITS, LOANS &amp; ADVANCES</t>
  </si>
  <si>
    <t>G</t>
  </si>
  <si>
    <t>SUNDRY CREDITORS</t>
  </si>
  <si>
    <t>C</t>
  </si>
  <si>
    <t>SUNDRY DEBTORS</t>
  </si>
  <si>
    <t>H</t>
  </si>
  <si>
    <t>CUSTOMER ACCOUNS</t>
  </si>
  <si>
    <t>D</t>
  </si>
  <si>
    <t>CLOSING STOCK</t>
  </si>
  <si>
    <t>I</t>
  </si>
  <si>
    <t>RESERVES</t>
  </si>
  <si>
    <t>E</t>
  </si>
  <si>
    <t>INSTALLEMENT RECEIVABLE</t>
  </si>
  <si>
    <t>J</t>
  </si>
  <si>
    <t>CONSTRUCTION ACCOUNT FOR THE YEAR ENDED 30-04-2024</t>
  </si>
  <si>
    <t xml:space="preserve">To </t>
  </si>
  <si>
    <t>Opening Stock</t>
  </si>
  <si>
    <t>By</t>
  </si>
  <si>
    <t>Revenue Recognized</t>
  </si>
  <si>
    <t>Constructin Expenes during the year</t>
  </si>
  <si>
    <t>Closing Stock</t>
  </si>
  <si>
    <t>Gross profit</t>
  </si>
  <si>
    <t>PROFIT AND LOSS ACCOUNT FOR THE YEAR ENDED 31-03-2024</t>
  </si>
  <si>
    <t>EXPENDITURE</t>
  </si>
  <si>
    <t>INCOME</t>
  </si>
  <si>
    <t>To</t>
  </si>
  <si>
    <t>Promotions Expenes</t>
  </si>
  <si>
    <t>K</t>
  </si>
  <si>
    <t>Salaries &amp; Employee benefits</t>
  </si>
  <si>
    <t xml:space="preserve">L </t>
  </si>
  <si>
    <t>Net Loss tr. To Reserves</t>
  </si>
  <si>
    <t>Other Indirect expenses</t>
  </si>
  <si>
    <t>M</t>
  </si>
  <si>
    <t>SCHEDULES FORMING PART OF BALANCE SHEET AS AT 30/04/2024</t>
  </si>
  <si>
    <t>Amount in Rs.</t>
  </si>
  <si>
    <t>SCHEDULE-A</t>
  </si>
  <si>
    <t>OUTSTANDING EXPENSES:</t>
  </si>
  <si>
    <t>ESI Payable</t>
  </si>
  <si>
    <t>Professional Tax payable</t>
  </si>
  <si>
    <t>TDS Payable</t>
  </si>
  <si>
    <t>GST Payable</t>
  </si>
  <si>
    <t>PF Payable</t>
  </si>
  <si>
    <t>SCHEDULE-B</t>
  </si>
  <si>
    <t>LOANS &amp; ADVANCES:</t>
  </si>
  <si>
    <t>SECURED LOANS:</t>
  </si>
  <si>
    <t>Tata Capital Financial Services Ltd.</t>
  </si>
  <si>
    <t>Vehicle Loan</t>
  </si>
  <si>
    <t>SCHEDULE-C</t>
  </si>
  <si>
    <t>SUNDRY CREDITORS:</t>
  </si>
  <si>
    <t>Construction Material Vendors</t>
  </si>
  <si>
    <t>SUP-Modi Housing Pvt Ltd</t>
  </si>
  <si>
    <t>SUP-Devansh Marketing</t>
  </si>
  <si>
    <t>SUP-Jai Mathaji TRaders</t>
  </si>
  <si>
    <t>Contractors on Accounts</t>
  </si>
  <si>
    <t>CONT-B Basappa</t>
  </si>
  <si>
    <t>CONT-Snehalatha</t>
  </si>
  <si>
    <t>CONT-Janardhan Prasad</t>
  </si>
  <si>
    <t>CONT-Kailash Pandey</t>
  </si>
  <si>
    <t>CONT- Mangilal</t>
  </si>
  <si>
    <t>CONT-N Dharma Rao Construction Acct</t>
  </si>
  <si>
    <t>CONT-N Krishna Construction Acct</t>
  </si>
  <si>
    <t>CONT-Ravichand Machgaiya</t>
  </si>
  <si>
    <t>CONT-Rekha Panday Construction Acct</t>
  </si>
  <si>
    <t>CONT-Vidya Shankar</t>
  </si>
  <si>
    <t>Credit Customers</t>
  </si>
  <si>
    <t>CUST-A1004-Neelam Pandey</t>
  </si>
  <si>
    <t>CUST-A206-Achagoni Radhika</t>
  </si>
  <si>
    <t>CUST-A407-Pulakanti Rama Devi/Mohan Rao</t>
  </si>
  <si>
    <t>CUST-B1003-Madineedi Sreedhar &amp; Madineedi Rani</t>
  </si>
  <si>
    <t>CUST-B1005-T Radhika</t>
  </si>
  <si>
    <t>CUST-B-203 Suryanarayana Murthy</t>
  </si>
  <si>
    <t>CUST-B205-Vemavarapu Vijaya &amp; Vemavarapu Ravi</t>
  </si>
  <si>
    <t>CUST-B502-K V Lakshmi /K Nageshwara Rao</t>
  </si>
  <si>
    <t>CUST-B702-M Lakshmi &amp; M Sathish Kumar</t>
  </si>
  <si>
    <t>CUST-B703-Bharadwaja Mudigonda/Niharika Kasturi</t>
  </si>
  <si>
    <t>CUST-C201-Sudhakar Vishnubhotla &amp; VBV Lakshmi</t>
  </si>
  <si>
    <t>CUST-C202-Ravikrishna Rachakonda</t>
  </si>
  <si>
    <t>CUST-C403-Mr Tadavarthy Vasudev</t>
  </si>
  <si>
    <t>CUST-C802-Sreeramoju Usha</t>
  </si>
  <si>
    <t>CUST-C901-Santosh Desai</t>
  </si>
  <si>
    <t>CUST-Silver Oak Villas LLP</t>
  </si>
  <si>
    <t>Credit-Staff</t>
  </si>
  <si>
    <t>EMP-Anand Kishore</t>
  </si>
  <si>
    <t xml:space="preserve">EMP-Subhash </t>
  </si>
  <si>
    <t>EMP-N Divya Jyothi</t>
  </si>
  <si>
    <t>EMP-R Rani</t>
  </si>
  <si>
    <t>SP-Mehul Mehta</t>
  </si>
  <si>
    <t>May Flower Platinum Welfare Association</t>
  </si>
  <si>
    <t>SCHEDULE-D</t>
  </si>
  <si>
    <t>CUSTOMERS ACCOUNTS</t>
  </si>
  <si>
    <t>Cancilation Flats</t>
  </si>
  <si>
    <t>C-704 Suman Chander Ravella &amp; Parimala Ravella</t>
  </si>
  <si>
    <t>SCHEDULE-E</t>
  </si>
  <si>
    <t>RESERVES:</t>
  </si>
  <si>
    <t>Opening balance (1-4-23)</t>
  </si>
  <si>
    <t>Add:  Profit during the year</t>
  </si>
  <si>
    <t>Closing Balance (31-03-24)</t>
  </si>
  <si>
    <t>SCHEDULE-F</t>
  </si>
  <si>
    <t>BANK BALANCES:</t>
  </si>
  <si>
    <t>KMBL RERA A/C 1814597458</t>
  </si>
  <si>
    <t>KMBL Current A/c 1814131065</t>
  </si>
  <si>
    <t>Yes Bank  -Rera Account</t>
  </si>
  <si>
    <t>Yes Bank - Current Account 107063700000167</t>
  </si>
  <si>
    <t>Yes Bank  -Fixed Deposit</t>
  </si>
  <si>
    <t>SCHEDULE-G</t>
  </si>
  <si>
    <t>DEPOSITS, LOAND &amp; ADVANCES:</t>
  </si>
  <si>
    <t>Deposits</t>
  </si>
  <si>
    <t>DEP- BPCL-ECMS(Fleet Business)</t>
  </si>
  <si>
    <t>DEP-Modi Soham HUF</t>
  </si>
  <si>
    <t>DEP-Summit Builders</t>
  </si>
  <si>
    <t>SSLLP Logistics -Deposit</t>
  </si>
  <si>
    <t>Construction Material Vendors Advances</t>
  </si>
  <si>
    <t>SUP-A1 Fabrication &amp; Welding Works</t>
  </si>
  <si>
    <t>SUP-Decathlon Sports India Pvt Ltd</t>
  </si>
  <si>
    <t>SUP-Elite Enterprises</t>
  </si>
  <si>
    <t>SUP-Jayadurga Furnishings</t>
  </si>
  <si>
    <t>SUP-Karunakar Reddy</t>
  </si>
  <si>
    <t>SUP-Patel &amp; Company</t>
  </si>
  <si>
    <t>SUP-Shanmukha Lite Weight Brick Industries</t>
  </si>
  <si>
    <t>SUP-Shweta Computers</t>
  </si>
  <si>
    <t>SUP-Sri Balaji Enterprises</t>
  </si>
  <si>
    <t>SUP-Sri Sai Interiors</t>
  </si>
  <si>
    <t>SUP- Vinayaka Mining Solutions Pvt Ltd</t>
  </si>
  <si>
    <t>Expenses Card Advances</t>
  </si>
  <si>
    <t>Opencard-C Rajkumar</t>
  </si>
  <si>
    <t>Opencard- Meenakshi</t>
  </si>
  <si>
    <t>Others</t>
  </si>
  <si>
    <t>SP- Modi Properties Pvt Ltd</t>
  </si>
  <si>
    <t>SP- Modi Properties Pvt Ltd-SErvices</t>
  </si>
  <si>
    <t>TL Services -Loan</t>
  </si>
  <si>
    <t>Tds Recevaible-22-23</t>
  </si>
  <si>
    <t>Tds Recevaible-23-24</t>
  </si>
  <si>
    <t>Soham Modi HUF</t>
  </si>
  <si>
    <t>Summit Sales LLP Logistics</t>
  </si>
  <si>
    <t>Summit Builders</t>
  </si>
  <si>
    <t>Contractors Advances</t>
  </si>
  <si>
    <t>Shoba</t>
  </si>
  <si>
    <t>Staff</t>
  </si>
  <si>
    <t>EMP-A Laxmikanth</t>
  </si>
  <si>
    <t>SCHEDULE-H</t>
  </si>
  <si>
    <t>SUNDRY DEBTORS:</t>
  </si>
  <si>
    <t>CUSTOMERS</t>
  </si>
  <si>
    <t>CUST-A1001-Sajja Mohan Srinivas Ravindra/Tirumalamb</t>
  </si>
  <si>
    <t>CUST-A1003-Shed Mazhar Ali</t>
  </si>
  <si>
    <t>CUST- A1007-Abhinav Chowdary/Vijay Kumar/Ram</t>
  </si>
  <si>
    <t>CUST-A105-Rahila Bhanu Liaquat</t>
  </si>
  <si>
    <t>CUST-A108-A Mohan Ganesh/G Sita Madhavi</t>
  </si>
  <si>
    <t>CUST-A301-T Sita Lakshmi</t>
  </si>
  <si>
    <t>CUST-A304-Mr.Peruri Suryanarayana Rao</t>
  </si>
  <si>
    <t>CUST-A306-Pradeep Kumar Nara</t>
  </si>
  <si>
    <t>CUST-A401-Dr.G Narsimha Rao</t>
  </si>
  <si>
    <t>CUST-A408-Puram Srinitha</t>
  </si>
  <si>
    <t>CUST-A502-Razia Ahmed</t>
  </si>
  <si>
    <t>CUST-A506-Ankita Patnaik/Rakesh Kumar Pattnaik</t>
  </si>
  <si>
    <t>CUST-A507-Milind Madhav Challawar</t>
  </si>
  <si>
    <t>CUST-A601-Samir Christopher Hartnett</t>
  </si>
  <si>
    <t>CUST-A604-S A Zaheer Ahmed</t>
  </si>
  <si>
    <t>CUST-A605-Mamilla Sunitha</t>
  </si>
  <si>
    <t>CUST-A606-Jagana Lokesh/Lalitha Kumari P</t>
  </si>
  <si>
    <t>CUST-A703-Bahadur Singh Malik</t>
  </si>
  <si>
    <t>CUST-A704-Tummi Usha Rani</t>
  </si>
  <si>
    <t>CUST-A708-Nukala Sarika</t>
  </si>
  <si>
    <t>CUST-A802-P Vikas Harsha/ V Sheetal Mohan Das</t>
  </si>
  <si>
    <t>CUST-A803-Kailash Kaur Malik</t>
  </si>
  <si>
    <t>CUST-A901-Kshirsagar Sadanand/bhavesh Sadanand</t>
  </si>
  <si>
    <t>CUST-A902-Evani Annupurna Soumya</t>
  </si>
  <si>
    <t>CUST-A904-P S Arun</t>
  </si>
  <si>
    <t>CUST-B105-Jagdish Balasubramaniam</t>
  </si>
  <si>
    <t>CUST-B301-Sanjeeb Dey</t>
  </si>
  <si>
    <t>CUST-B305-Sircilla Chandra Shekar</t>
  </si>
  <si>
    <t>CUST-B404-Ponguru Ramesh</t>
  </si>
  <si>
    <t>CUST-B405-Sircilla Shiva Raj</t>
  </si>
  <si>
    <t>CUST-B605-Vavilala Raghavendra Kumar</t>
  </si>
  <si>
    <t>CUST-B705-Gaddam Shailaja/L Ramesh Babu</t>
  </si>
  <si>
    <t>CUST-B801-Dr.Sunkara Rajeshwara Ra/Swarna Latha</t>
  </si>
  <si>
    <t>CUST-B905-Kolli Baby Rani</t>
  </si>
  <si>
    <t>CUST-C1004-B Venkata Narayana Rao &amp; KLB Deepthi</t>
  </si>
  <si>
    <t>CUST-C1005-Raya Sampath Reddy</t>
  </si>
  <si>
    <t>CUST-C304-Aishwarya Acharya/NCLN Charyulu</t>
  </si>
  <si>
    <t>CUST-C502-BN Priyanka</t>
  </si>
  <si>
    <t>CUST-C504-Veeraganta Subramanyam/Subhadra Devi</t>
  </si>
  <si>
    <t>CUST-C602-Sai Phani Devi/Arunkanth</t>
  </si>
  <si>
    <t>CUST-C603-Arun Agarwal</t>
  </si>
  <si>
    <t>CUST-C702-Rajeshwari Desai/Santosh Desai</t>
  </si>
  <si>
    <t>CUST-C704-Manoj Kumar Srivastava/sadhana Srivastava</t>
  </si>
  <si>
    <t>CUST-C705-Mr Abhijit Chaudhari</t>
  </si>
  <si>
    <t>CUST-C706-L E V Rajiv Kumar/C Keerthana</t>
  </si>
  <si>
    <t>CUST-C902-Mamta Shirbhayye/chandan Shirbhayye</t>
  </si>
  <si>
    <t>CUST-Modi Realty Pocharam LLP</t>
  </si>
  <si>
    <t>SP-Bhavesh Mehta Expenditure Acct</t>
  </si>
  <si>
    <t>SCHEDULE-I</t>
  </si>
  <si>
    <t>CLOSING STOCK:</t>
  </si>
  <si>
    <t>Land &amp; WIP</t>
  </si>
  <si>
    <t>SCHEDULE-J</t>
  </si>
  <si>
    <t>INSTALMENTS RECEIVABLE:</t>
  </si>
  <si>
    <t>INST-Instalments receivable</t>
  </si>
  <si>
    <t>SCHEDULE FORMING PART OF PROFIT &amp; LOSS ACCOUNT FOR THE YEAR ENDED 30-04-2024</t>
  </si>
  <si>
    <t>SCHEDULE-K</t>
  </si>
  <si>
    <t>Pramotional expenses:</t>
  </si>
  <si>
    <t>PROMORD-Print Media</t>
  </si>
  <si>
    <t>SCHEDULE-N</t>
  </si>
  <si>
    <t>SAL-Commission</t>
  </si>
  <si>
    <t>SAL-ESI</t>
  </si>
  <si>
    <t>SAL-PF</t>
  </si>
  <si>
    <t>SAL-Salaries</t>
  </si>
  <si>
    <t>SAL-Staff  Welfare</t>
  </si>
  <si>
    <t>SCHEDULE-O</t>
  </si>
  <si>
    <t>Other Indirect expenses:</t>
  </si>
  <si>
    <t>OIE -Printing &amp; Stationery</t>
  </si>
  <si>
    <t>OIE-Rent &amp; Amenities</t>
  </si>
  <si>
    <t>OIE-Round off</t>
  </si>
  <si>
    <t>FIXED ASSETS</t>
  </si>
  <si>
    <t>Sl.No.</t>
  </si>
  <si>
    <t>Name of the Asset</t>
  </si>
  <si>
    <t>W.D.F. 01.04.2022</t>
  </si>
  <si>
    <t>Additions Before 30.09.22</t>
  </si>
  <si>
    <t>Additions After 30.09.22</t>
  </si>
  <si>
    <t>Deductions</t>
  </si>
  <si>
    <t>Total</t>
  </si>
  <si>
    <t>Rate of Depreciation</t>
  </si>
  <si>
    <t>Amount of Depreciation</t>
  </si>
  <si>
    <t>W.D.V. C/f.    31.03.2023</t>
  </si>
  <si>
    <t>FA-Electrical Bike</t>
  </si>
  <si>
    <t>FA-Alto Car</t>
  </si>
  <si>
    <t>DETAILS OF CONSTRUCTION EXPENES</t>
  </si>
  <si>
    <t>CONSTRUCTION MATERIAL</t>
  </si>
  <si>
    <t>Construction Material-Registered Delears</t>
  </si>
  <si>
    <t>Plumbing</t>
  </si>
  <si>
    <t>Sundry Purchases</t>
  </si>
  <si>
    <t>Construction Materials-Unregistered Delears</t>
  </si>
  <si>
    <t>Paints-URD</t>
  </si>
  <si>
    <t>Sundry Purchases-URD</t>
  </si>
  <si>
    <t>Department Work</t>
  </si>
  <si>
    <t>DW-Kamesh</t>
  </si>
  <si>
    <t>DW-Shaik Hasham</t>
  </si>
  <si>
    <t>DW-Shaik Moiz</t>
  </si>
  <si>
    <t>DW-Shoba</t>
  </si>
  <si>
    <t>Labour Services Registered</t>
  </si>
  <si>
    <t>LSRD-Allowance for Consumables</t>
  </si>
  <si>
    <t>LSRD-Allowance for Equipment</t>
  </si>
  <si>
    <t>LSRD-Labour Charges</t>
  </si>
  <si>
    <t>Labour Services Unregistered</t>
  </si>
  <si>
    <t>LSUD-Allowance for Consumables</t>
  </si>
  <si>
    <t>LSUD-Allowance for Equipment</t>
  </si>
  <si>
    <t>LSUD-Labour Charges</t>
  </si>
  <si>
    <t>Other Expenses</t>
  </si>
  <si>
    <t>OE-Repair &amp; Maintenance Equipment</t>
  </si>
  <si>
    <t>OE-GST  InPut</t>
  </si>
  <si>
    <t>Opening Stock (1-4-2023)</t>
  </si>
  <si>
    <t>Construction Expenses during the year</t>
  </si>
  <si>
    <t>Less:  Extra specifications</t>
  </si>
  <si>
    <t>Less:  Reimbusement of car loan</t>
  </si>
  <si>
    <t>Less:  Fees &amp; Permits</t>
  </si>
  <si>
    <t>Less:  Water charges reimbursement</t>
  </si>
  <si>
    <t>Less:  Cost recognized during the year</t>
  </si>
  <si>
    <t>Closing Stock (31-03-2024)</t>
  </si>
  <si>
    <t>Detais of Cost Incurred upto 31-3-22</t>
  </si>
  <si>
    <t>Work done by MPPL FY 19-20</t>
  </si>
  <si>
    <t>Work done by MPL FY 19-20</t>
  </si>
  <si>
    <t>Work done by MPL FY 20-21</t>
  </si>
  <si>
    <t>Work done by MPL FY 21-22</t>
  </si>
  <si>
    <t>Work done by MPL FY 22-23</t>
  </si>
  <si>
    <t>Work done by MPL FY 23-24</t>
  </si>
  <si>
    <t>Revenue Recognized FY 19-20</t>
  </si>
  <si>
    <t>Revenue Recognized FY 20-21</t>
  </si>
  <si>
    <t>Revenue Recognized FY 21-22</t>
  </si>
  <si>
    <t>Revenue Recognized FY 22-23</t>
  </si>
  <si>
    <t>Revenue Recognized FY 23-24</t>
  </si>
  <si>
    <t>Cost recognized FY 19-20</t>
  </si>
  <si>
    <t>Cost recognized FY 20-21</t>
  </si>
  <si>
    <t>Cost recognized FY 21-22</t>
  </si>
  <si>
    <t>Cost recognized FY 22-23</t>
  </si>
  <si>
    <t>Cost recognized FY 23-24</t>
  </si>
  <si>
    <t>Construction expenses upto 31-08-23</t>
  </si>
  <si>
    <t>Advances paid expenses not booked upto 31-08-23</t>
  </si>
  <si>
    <t>Further construction cost</t>
  </si>
  <si>
    <t>Sanction cost</t>
  </si>
  <si>
    <t>Estimated of IT - Percentage completion method</t>
  </si>
  <si>
    <t>PROJECT ESTIMATION</t>
  </si>
  <si>
    <t>Proposed Cost (203680+109920)</t>
  </si>
  <si>
    <t>sft</t>
  </si>
  <si>
    <t>Parking Area</t>
  </si>
  <si>
    <t>Revenue</t>
  </si>
  <si>
    <t>Sale rate</t>
  </si>
  <si>
    <t>Rs</t>
  </si>
  <si>
    <t>Sales revenue</t>
  </si>
  <si>
    <t>Exp</t>
  </si>
  <si>
    <t>Land</t>
  </si>
  <si>
    <t>Costruction rate</t>
  </si>
  <si>
    <t>Costruction cost</t>
  </si>
  <si>
    <t>Basement rate</t>
  </si>
  <si>
    <t>Basement cost</t>
  </si>
  <si>
    <t>Total cost</t>
  </si>
  <si>
    <t>Gross Profit</t>
  </si>
  <si>
    <t>Gross profit %</t>
  </si>
  <si>
    <t>PROJECT NAME</t>
  </si>
  <si>
    <t>Computation of revenue from sales of flats</t>
  </si>
  <si>
    <t>Date of financial statements</t>
  </si>
  <si>
    <t>MFP</t>
  </si>
  <si>
    <t>Total expected revenues from the project</t>
  </si>
  <si>
    <t>Total expected project costs</t>
  </si>
  <si>
    <t>Total expected gross margin</t>
  </si>
  <si>
    <t>D (B-C)</t>
  </si>
  <si>
    <t>Total expected gross margin as % of A</t>
  </si>
  <si>
    <t>E (D/B)</t>
  </si>
  <si>
    <t>Total costs incurred as on the date of A above</t>
  </si>
  <si>
    <t>% of costs incurred A above</t>
  </si>
  <si>
    <t>G (F/C)</t>
  </si>
  <si>
    <t xml:space="preserve">Revenue recognitioin if the progress made is in excess of </t>
  </si>
  <si>
    <t>Doubt</t>
  </si>
  <si>
    <t>Total revenue upto A above</t>
  </si>
  <si>
    <t>Less: Revenue recognized durig the previous periods</t>
  </si>
  <si>
    <t>Revenue for the current reporting period</t>
  </si>
  <si>
    <t>K (I-J)</t>
  </si>
  <si>
    <t>Cost for the current reporting period</t>
  </si>
  <si>
    <t>L</t>
  </si>
  <si>
    <t>less:cost recognized during the previous periods</t>
  </si>
  <si>
    <t>During the year cost recognised</t>
  </si>
  <si>
    <t>N</t>
  </si>
  <si>
    <t>Profit</t>
  </si>
  <si>
    <t>O</t>
  </si>
  <si>
    <t>Consolidated details======&gt;</t>
  </si>
  <si>
    <t>None</t>
  </si>
  <si>
    <t>Names of the purchase</t>
  </si>
  <si>
    <t>Project Name</t>
  </si>
  <si>
    <t>Block</t>
  </si>
  <si>
    <t>Unit No.</t>
  </si>
  <si>
    <t>Area in 
Sq Feet</t>
  </si>
  <si>
    <t>sale price  in Rs. Per square feet</t>
  </si>
  <si>
    <t>Other fixed charges, if any</t>
  </si>
  <si>
    <t>Total expected proceeds</t>
  </si>
  <si>
    <t>Advances received</t>
  </si>
  <si>
    <t>Revenue to be recognised
Mayflower Platinum</t>
  </si>
  <si>
    <t>Costs to be recognized
Mayflower Platinum</t>
  </si>
  <si>
    <t>Test should be 
OKAY 
for
Mayflower Platinum</t>
  </si>
  <si>
    <t>(1)</t>
  </si>
  <si>
    <t>(2)</t>
  </si>
  <si>
    <t>.</t>
  </si>
  <si>
    <t>(3)</t>
  </si>
  <si>
    <t>(4)</t>
  </si>
  <si>
    <t>(5)</t>
  </si>
  <si>
    <t>(6)</t>
  </si>
  <si>
    <t>(7=4 X 5)+6)</t>
  </si>
  <si>
    <t>(8)</t>
  </si>
  <si>
    <t>(9)</t>
  </si>
  <si>
    <t>(11)</t>
  </si>
  <si>
    <t>(13)</t>
  </si>
  <si>
    <t>Rahila Bhanu Liaquat</t>
  </si>
  <si>
    <t>Madhavi Latha Ballary</t>
  </si>
  <si>
    <t>A Mohan Ganesh/G. Sita Madhavi A</t>
  </si>
  <si>
    <t>Rajiv Ponnam</t>
  </si>
  <si>
    <t>Achagoni Radhika</t>
  </si>
  <si>
    <t>Samiron &amp; Dipsikha Phukan</t>
  </si>
  <si>
    <t>Sita Lakshmi T</t>
  </si>
  <si>
    <t>Suryanarayana Rao Peruri</t>
  </si>
  <si>
    <t>P Srinivas Shaini</t>
  </si>
  <si>
    <t>Pradeep Kumar Nara</t>
  </si>
  <si>
    <t>Narasimha rao G</t>
  </si>
  <si>
    <t>Samia Ali Khan</t>
  </si>
  <si>
    <t>Ramdas Duggirala</t>
  </si>
  <si>
    <t>Chandra Shekhar Modem</t>
  </si>
  <si>
    <t>Mohan Rao Pulakanti</t>
  </si>
  <si>
    <t>Srinitha Puram</t>
  </si>
  <si>
    <t>Razia Ahamed</t>
  </si>
  <si>
    <t>Supriya Sabbani</t>
  </si>
  <si>
    <t>Surekha M</t>
  </si>
  <si>
    <t>Ankita Pattnaik</t>
  </si>
  <si>
    <t>Milind Madhav Rao challawar</t>
  </si>
  <si>
    <t>Samir Christopher</t>
  </si>
  <si>
    <t>Ashwini Madgula</t>
  </si>
  <si>
    <t>S. A. Zaheer Ahamed</t>
  </si>
  <si>
    <t>Sunitha Mamilla</t>
  </si>
  <si>
    <t>Lokesh / Lalitha Kumari. P Jagana</t>
  </si>
  <si>
    <t>Hyma B</t>
  </si>
  <si>
    <t>Bahadur Singh Malik</t>
  </si>
  <si>
    <t>Usha Rani Tummi</t>
  </si>
  <si>
    <t>Sarika Nukala</t>
  </si>
  <si>
    <t>Vikas Harsha P</t>
  </si>
  <si>
    <t>Kailash kaur Malik</t>
  </si>
  <si>
    <t>Rashmi MS</t>
  </si>
  <si>
    <t>Gaurav Chawla</t>
  </si>
  <si>
    <t>Madhusudhan Rachakonda</t>
  </si>
  <si>
    <t>Bhavesh Sadanand Kshirsagar</t>
  </si>
  <si>
    <t>Annapurna Soumya Evani</t>
  </si>
  <si>
    <t>Arun P S</t>
  </si>
  <si>
    <t>Debabrata Saha</t>
  </si>
  <si>
    <t>Raja Bala Subrahmanyam Thota</t>
  </si>
  <si>
    <t>Raghavendra Prasad K</t>
  </si>
  <si>
    <t>Mohan Srinivas Sajja</t>
  </si>
  <si>
    <t>Mazhar Ali Syed</t>
  </si>
  <si>
    <t>Neelam pandey</t>
  </si>
  <si>
    <t>Abhinav Chowdary</t>
  </si>
  <si>
    <t>Bharath Bhushan Reddy</t>
  </si>
  <si>
    <t>Jagdish Balasubramaniam</t>
  </si>
  <si>
    <t>Surya Narayana murthy Nemani</t>
  </si>
  <si>
    <t>Vemavarapu Ravi</t>
  </si>
  <si>
    <t>Sanjeeb Dey</t>
  </si>
  <si>
    <t>Thilek Kumar Muniyappan</t>
  </si>
  <si>
    <t>Bala Ambika Muthyala</t>
  </si>
  <si>
    <t>Chandra Shekar Sircilla</t>
  </si>
  <si>
    <t>Pavan Kumar jangiti</t>
  </si>
  <si>
    <t>Ramesh Ponguru</t>
  </si>
  <si>
    <t>Shiva Raj Sircilla</t>
  </si>
  <si>
    <t>Madhava Rao Nishal</t>
  </si>
  <si>
    <t>Lakshmi K.V.</t>
  </si>
  <si>
    <t>Chand Basha Shaik</t>
  </si>
  <si>
    <t>Hameed Khan</t>
  </si>
  <si>
    <t>Raghavendra kumar Vavilala</t>
  </si>
  <si>
    <t>Sunita Pasrija</t>
  </si>
  <si>
    <t>Satish / Lakshmi.V Kumar</t>
  </si>
  <si>
    <t>Bhardwaja Mudigonda</t>
  </si>
  <si>
    <t>Suresh K.V</t>
  </si>
  <si>
    <t>Shailaja Gaddam</t>
  </si>
  <si>
    <t>Rajeshwara Rao Sunkara</t>
  </si>
  <si>
    <t>NarahariSujatha Canavoy</t>
  </si>
  <si>
    <t>Krishna J.V</t>
  </si>
  <si>
    <t>Indranil Mukherjee</t>
  </si>
  <si>
    <t>Jayanthi Kanaparti</t>
  </si>
  <si>
    <t>Baby Rani Kolli</t>
  </si>
  <si>
    <t>Anila kiran Thota</t>
  </si>
  <si>
    <t>Madineedi Sreedhar</t>
  </si>
  <si>
    <t>Vivek Anand</t>
  </si>
  <si>
    <t>Radhika T</t>
  </si>
  <si>
    <t>Bhaskar Vinay Gadepoka</t>
  </si>
  <si>
    <t>Seshank Reddy Alamgari</t>
  </si>
  <si>
    <t>Anil Kumar Vangipurapu</t>
  </si>
  <si>
    <t>B. V. Lakshmi &amp; Sudhakar V</t>
  </si>
  <si>
    <t>Ravi Krishna Rachakonda</t>
  </si>
  <si>
    <t>Gopal Maruwada</t>
  </si>
  <si>
    <t>Nagalakshmi/ASV Murthy Akkapeddi</t>
  </si>
  <si>
    <t>Kailash Panday</t>
  </si>
  <si>
    <t>Aishwarya Acharya/Charyulu NCLN</t>
  </si>
  <si>
    <t>N.T. Sunil Babu</t>
  </si>
  <si>
    <t>Jagdish Thopu</t>
  </si>
  <si>
    <t>Karunasree K</t>
  </si>
  <si>
    <t>Vasudev Tadavarthy</t>
  </si>
  <si>
    <t>Om Prakash Chaudhary</t>
  </si>
  <si>
    <t>Someshwar Reddy Sankepally</t>
  </si>
  <si>
    <t>Priyanka BN</t>
  </si>
  <si>
    <t>Subramanyam Veeraganta</t>
  </si>
  <si>
    <t>Lakshmi Surekha Kadali</t>
  </si>
  <si>
    <t>Sai Phani Devi B</t>
  </si>
  <si>
    <t>Arun Agarwal</t>
  </si>
  <si>
    <t>Prabhakar Bandar Palli</t>
  </si>
  <si>
    <t>A. Manoj Kumar/Ramana Rao A.V</t>
  </si>
  <si>
    <t>Rajeshwari Santosh Desai</t>
  </si>
  <si>
    <t>Jonnal Renuka V. Srinivas</t>
  </si>
  <si>
    <t>Manoj Kumar Srivastava</t>
  </si>
  <si>
    <t>MR.Abhijit chaudhari</t>
  </si>
  <si>
    <t>Rajiv Kumar LEV</t>
  </si>
  <si>
    <t>Usha Sreeramoju</t>
  </si>
  <si>
    <t>Subba Rao Moka</t>
  </si>
  <si>
    <t>Santosh Desai</t>
  </si>
  <si>
    <t>Chandan Shirbhayye</t>
  </si>
  <si>
    <t>Mary Swarnalatha Maddela</t>
  </si>
  <si>
    <t>Sree Lakshmi G</t>
  </si>
  <si>
    <t>Venkata Mohan Rao Mula</t>
  </si>
  <si>
    <t>Kishore R.N</t>
  </si>
  <si>
    <t>Khalid Golandaz</t>
  </si>
  <si>
    <t>Narayana Rao BV</t>
  </si>
  <si>
    <t>Sampath Reddy</t>
  </si>
  <si>
    <t>Uday Kiran Akaram &amp; Hima bindu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</si>
</sst>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  <numFmt numFmtId="178" formatCode="_(* #,##0_);_(* \(#,##0\);_(* &quot;-&quot;??_);_(@_)"/>
    <numFmt numFmtId="179" formatCode="_-* #,##0.00_-;\-* #,##0.00_-;_-* &quot;-&quot;??_-;_-@_-"/>
    <numFmt numFmtId="180" formatCode="_(* #,##0.0_);_(* \(#,##0.0\);_(* &quot;-&quot;??_);_(@_)"/>
    <numFmt numFmtId="181" formatCode="&quot;&quot;0.00"/>
    <numFmt numFmtId="182" formatCode="&quot;&quot;0"/>
    <numFmt numFmtId="183" formatCode="_(* #,##0.00_);_(* \(#,##0.00\);_(* &quot;-&quot;??.00_);_(@_)"/>
  </numFmts>
  <fonts count="32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9"/>
      <color theme="1"/>
      <name val="Times"/>
      <charset val="134"/>
    </font>
    <font>
      <sz val="10"/>
      <color theme="1"/>
      <name val="Times"/>
      <charset val="134"/>
    </font>
    <font>
      <b/>
      <sz val="10"/>
      <color theme="1"/>
      <name val="Times"/>
      <charset val="134"/>
    </font>
    <font>
      <b/>
      <sz val="9"/>
      <color theme="1"/>
      <name val="Times"/>
      <charset val="134"/>
    </font>
    <font>
      <sz val="10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0" fillId="0" borderId="0" applyFont="0" applyFill="0" applyBorder="0" applyAlignment="0" applyProtection="0"/>
    <xf numFmtId="178" fontId="3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3" fillId="0" borderId="0" applyFont="0" applyFill="0" applyBorder="0" applyAlignment="0" applyProtection="0"/>
    <xf numFmtId="177" fontId="0" fillId="0" borderId="0" applyFont="0" applyFill="0" applyBorder="0" applyAlignment="0" applyProtection="0"/>
    <xf numFmtId="178" fontId="3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5" fontId="29" fillId="0" borderId="0" applyFill="0" applyBorder="0" applyAlignment="0" applyProtection="0"/>
    <xf numFmtId="177" fontId="28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5" fontId="30" fillId="0" borderId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28" fillId="0" borderId="0" applyFont="0" applyFill="0" applyBorder="0" applyAlignment="0" applyProtection="0"/>
    <xf numFmtId="180" fontId="29" fillId="0" borderId="0" applyFill="0" applyBorder="0" applyAlignment="0" applyProtection="0"/>
    <xf numFmtId="177" fontId="28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29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3" borderId="4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 applyFill="1" applyAlignment="1">
      <alignment vertical="top"/>
    </xf>
    <xf numFmtId="0" fontId="1" fillId="0" borderId="0" xfId="0" applyFont="1" applyFill="1"/>
    <xf numFmtId="178" fontId="1" fillId="0" borderId="0" xfId="1" applyNumberFormat="1" applyFont="1" applyFill="1" applyBorder="1"/>
    <xf numFmtId="43" fontId="1" fillId="0" borderId="0" xfId="1" applyFont="1" applyFill="1" applyBorder="1"/>
    <xf numFmtId="58" fontId="1" fillId="0" borderId="0" xfId="1" applyNumberFormat="1" applyFont="1" applyFill="1" applyBorder="1"/>
    <xf numFmtId="0" fontId="2" fillId="0" borderId="0" xfId="0" applyFont="1" applyFill="1" applyAlignment="1">
      <alignment vertical="top"/>
    </xf>
    <xf numFmtId="178" fontId="1" fillId="0" borderId="0" xfId="1" applyNumberFormat="1" applyFont="1" applyFill="1" applyBorder="1" applyAlignment="1" applyProtection="1">
      <alignment vertical="top"/>
    </xf>
    <xf numFmtId="178" fontId="2" fillId="0" borderId="0" xfId="1" applyNumberFormat="1" applyFont="1" applyFill="1" applyBorder="1" applyAlignment="1" applyProtection="1">
      <alignment horizontal="center" vertical="top"/>
    </xf>
    <xf numFmtId="43" fontId="1" fillId="0" borderId="0" xfId="1" applyFont="1" applyFill="1" applyBorder="1" applyAlignment="1" applyProtection="1">
      <alignment vertical="top"/>
    </xf>
    <xf numFmtId="178" fontId="1" fillId="0" borderId="0" xfId="1" applyNumberFormat="1" applyFont="1" applyFill="1" applyBorder="1" applyAlignment="1" applyProtection="1">
      <alignment horizontal="right" vertical="top"/>
    </xf>
    <xf numFmtId="58" fontId="1" fillId="0" borderId="0" xfId="1" applyNumberFormat="1" applyFont="1" applyFill="1" applyBorder="1" applyAlignment="1" applyProtection="1">
      <alignment vertical="top"/>
    </xf>
    <xf numFmtId="178" fontId="1" fillId="0" borderId="0" xfId="1" applyNumberFormat="1" applyFont="1" applyFill="1" applyBorder="1" applyAlignment="1" applyProtection="1">
      <alignment vertical="top"/>
      <protection locked="0"/>
    </xf>
    <xf numFmtId="43" fontId="2" fillId="0" borderId="0" xfId="1" applyFont="1" applyFill="1" applyBorder="1" applyAlignment="1" applyProtection="1">
      <alignment horizontal="center" vertical="top"/>
    </xf>
    <xf numFmtId="43" fontId="1" fillId="0" borderId="0" xfId="1" applyFont="1" applyFill="1" applyBorder="1" applyAlignment="1" applyProtection="1">
      <alignment vertical="top"/>
      <protection locked="0"/>
    </xf>
    <xf numFmtId="0" fontId="1" fillId="0" borderId="0" xfId="0" applyFont="1" applyFill="1" applyAlignment="1">
      <alignment horizontal="left" vertical="top" wrapText="1"/>
    </xf>
    <xf numFmtId="178" fontId="1" fillId="0" borderId="0" xfId="1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Alignment="1">
      <alignment vertical="top" wrapText="1"/>
    </xf>
    <xf numFmtId="43" fontId="1" fillId="0" borderId="0" xfId="1" applyFont="1" applyFill="1" applyBorder="1" applyAlignment="1">
      <alignment vertical="top"/>
    </xf>
    <xf numFmtId="0" fontId="1" fillId="0" borderId="0" xfId="0" applyFont="1" applyFill="1" applyAlignment="1">
      <alignment horizontal="center" vertical="top"/>
    </xf>
    <xf numFmtId="178" fontId="1" fillId="0" borderId="0" xfId="1" applyNumberFormat="1" applyFont="1" applyFill="1" applyBorder="1" applyAlignment="1" applyProtection="1">
      <alignment horizontal="center" vertical="top"/>
    </xf>
    <xf numFmtId="43" fontId="1" fillId="0" borderId="0" xfId="1" applyFont="1" applyFill="1" applyBorder="1" applyAlignment="1" applyProtection="1">
      <alignment horizontal="center" vertical="top"/>
    </xf>
    <xf numFmtId="178" fontId="1" fillId="0" borderId="0" xfId="1" applyNumberFormat="1" applyFont="1" applyFill="1" applyBorder="1" applyAlignment="1" applyProtection="1">
      <alignment horizontal="center" vertical="top" wrapText="1"/>
    </xf>
    <xf numFmtId="43" fontId="1" fillId="0" borderId="0" xfId="1" applyFont="1" applyFill="1" applyBorder="1" applyAlignment="1" applyProtection="1">
      <alignment horizontal="center" vertical="top" wrapText="1"/>
    </xf>
    <xf numFmtId="178" fontId="3" fillId="0" borderId="0" xfId="1" applyNumberFormat="1" applyFont="1" applyFill="1" applyBorder="1" applyAlignment="1" applyProtection="1">
      <alignment horizontal="center" vertical="top"/>
    </xf>
    <xf numFmtId="43" fontId="1" fillId="0" borderId="0" xfId="1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>
      <alignment wrapText="1"/>
    </xf>
    <xf numFmtId="178" fontId="4" fillId="0" borderId="1" xfId="1" applyNumberFormat="1" applyFont="1" applyFill="1" applyBorder="1"/>
    <xf numFmtId="43" fontId="4" fillId="0" borderId="1" xfId="1" applyFont="1" applyFill="1" applyBorder="1" applyAlignment="1" applyProtection="1">
      <alignment horizontal="left" vertical="top" wrapText="1"/>
    </xf>
    <xf numFmtId="178" fontId="4" fillId="0" borderId="1" xfId="1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right" wrapText="1"/>
    </xf>
    <xf numFmtId="178" fontId="4" fillId="0" borderId="1" xfId="1" applyNumberFormat="1" applyFont="1" applyFill="1" applyBorder="1" applyAlignment="1">
      <alignment horizontal="center"/>
    </xf>
    <xf numFmtId="178" fontId="4" fillId="0" borderId="1" xfId="1" applyNumberFormat="1" applyFont="1" applyFill="1" applyBorder="1" applyAlignment="1" applyProtection="1">
      <alignment vertical="top"/>
      <protection locked="0"/>
    </xf>
    <xf numFmtId="10" fontId="1" fillId="0" borderId="0" xfId="0" applyNumberFormat="1" applyFont="1" applyFill="1"/>
    <xf numFmtId="43" fontId="1" fillId="0" borderId="0" xfId="0" applyNumberFormat="1" applyFont="1" applyFill="1"/>
    <xf numFmtId="178" fontId="4" fillId="0" borderId="1" xfId="1" applyNumberFormat="1" applyFont="1" applyFill="1" applyBorder="1" applyAlignment="1" applyProtection="1">
      <alignment vertical="top"/>
    </xf>
    <xf numFmtId="178" fontId="1" fillId="0" borderId="0" xfId="3" applyNumberFormat="1" applyFont="1" applyFill="1" applyBorder="1" applyAlignment="1" applyProtection="1">
      <alignment vertical="top"/>
    </xf>
    <xf numFmtId="0" fontId="5" fillId="0" borderId="0" xfId="0" applyFont="1" applyFill="1" applyAlignment="1">
      <alignment vertical="top" wrapText="1"/>
    </xf>
    <xf numFmtId="178" fontId="5" fillId="0" borderId="0" xfId="1" applyNumberFormat="1" applyFont="1" applyFill="1" applyBorder="1" applyAlignment="1">
      <alignment horizontal="center"/>
    </xf>
    <xf numFmtId="178" fontId="5" fillId="0" borderId="0" xfId="1" applyNumberFormat="1" applyFont="1" applyFill="1" applyBorder="1" applyAlignment="1" applyProtection="1">
      <alignment horizontal="center" vertical="top"/>
    </xf>
    <xf numFmtId="178" fontId="5" fillId="0" borderId="0" xfId="1" applyNumberFormat="1" applyFont="1" applyFill="1" applyBorder="1"/>
    <xf numFmtId="178" fontId="5" fillId="0" borderId="0" xfId="1" applyNumberFormat="1" applyFont="1" applyFill="1" applyBorder="1" applyAlignment="1" applyProtection="1">
      <alignment horizontal="left" vertical="top" wrapText="1"/>
    </xf>
    <xf numFmtId="178" fontId="5" fillId="0" borderId="0" xfId="1" applyNumberFormat="1" applyFont="1" applyFill="1" applyBorder="1" applyAlignment="1" applyProtection="1">
      <alignment vertical="top"/>
    </xf>
    <xf numFmtId="0" fontId="1" fillId="0" borderId="0" xfId="0" applyFont="1"/>
    <xf numFmtId="178" fontId="1" fillId="0" borderId="0" xfId="1" applyNumberFormat="1" applyFont="1"/>
    <xf numFmtId="58" fontId="1" fillId="0" borderId="0" xfId="0" applyNumberFormat="1" applyFont="1"/>
    <xf numFmtId="0" fontId="1" fillId="0" borderId="0" xfId="0" applyFont="1" applyAlignment="1">
      <alignment horizontal="left"/>
    </xf>
    <xf numFmtId="178" fontId="1" fillId="0" borderId="0" xfId="0" applyNumberFormat="1" applyFont="1"/>
    <xf numFmtId="9" fontId="1" fillId="0" borderId="0" xfId="3" applyFont="1"/>
    <xf numFmtId="0" fontId="5" fillId="0" borderId="0" xfId="0" applyFont="1" applyFill="1" applyAlignment="1">
      <alignment wrapText="1"/>
    </xf>
    <xf numFmtId="0" fontId="5" fillId="0" borderId="0" xfId="0" applyFont="1" applyFill="1"/>
    <xf numFmtId="178" fontId="5" fillId="0" borderId="0" xfId="1" applyNumberFormat="1" applyFont="1" applyFill="1"/>
    <xf numFmtId="43" fontId="5" fillId="0" borderId="0" xfId="1" applyFont="1" applyFill="1"/>
    <xf numFmtId="58" fontId="5" fillId="0" borderId="0" xfId="1" applyNumberFormat="1" applyFont="1" applyFill="1"/>
    <xf numFmtId="178" fontId="5" fillId="0" borderId="0" xfId="1" applyNumberFormat="1" applyFont="1" applyFill="1" applyBorder="1" applyAlignment="1">
      <alignment wrapText="1"/>
    </xf>
    <xf numFmtId="43" fontId="5" fillId="0" borderId="0" xfId="1" applyFont="1" applyFill="1" applyBorder="1" applyAlignment="1">
      <alignment wrapText="1"/>
    </xf>
    <xf numFmtId="49" fontId="6" fillId="0" borderId="0" xfId="0" applyNumberFormat="1" applyFont="1" applyFill="1" applyAlignment="1">
      <alignment horizontal="left" vertical="top"/>
    </xf>
    <xf numFmtId="43" fontId="5" fillId="0" borderId="0" xfId="1" applyFont="1" applyFill="1" applyBorder="1" applyAlignment="1">
      <alignment horizontal="right" vertical="top"/>
    </xf>
    <xf numFmtId="43" fontId="5" fillId="0" borderId="0" xfId="1" applyFont="1" applyFill="1" applyBorder="1"/>
    <xf numFmtId="49" fontId="4" fillId="0" borderId="0" xfId="0" applyNumberFormat="1" applyFont="1" applyFill="1" applyAlignment="1">
      <alignment vertical="top"/>
    </xf>
    <xf numFmtId="181" fontId="4" fillId="0" borderId="0" xfId="0" applyNumberFormat="1" applyFont="1" applyFill="1" applyBorder="1" applyAlignment="1">
      <alignment horizontal="right" vertical="top"/>
    </xf>
    <xf numFmtId="178" fontId="5" fillId="0" borderId="0" xfId="1" applyNumberFormat="1" applyFont="1" applyFill="1" applyBorder="1" applyAlignment="1">
      <alignment horizontal="right" vertical="top"/>
    </xf>
    <xf numFmtId="49" fontId="5" fillId="0" borderId="0" xfId="0" applyNumberFormat="1" applyFont="1" applyFill="1" applyAlignment="1">
      <alignment horizontal="left" vertical="top"/>
    </xf>
    <xf numFmtId="49" fontId="5" fillId="0" borderId="0" xfId="0" applyNumberFormat="1" applyFont="1" applyFill="1" applyAlignment="1">
      <alignment vertical="top"/>
    </xf>
    <xf numFmtId="178" fontId="5" fillId="0" borderId="2" xfId="1" applyNumberFormat="1" applyFont="1" applyFill="1" applyBorder="1" applyAlignment="1">
      <alignment horizontal="right" vertical="top"/>
    </xf>
    <xf numFmtId="49" fontId="7" fillId="0" borderId="0" xfId="0" applyNumberFormat="1" applyFont="1" applyFill="1" applyAlignment="1">
      <alignment vertical="top"/>
    </xf>
    <xf numFmtId="178" fontId="4" fillId="0" borderId="0" xfId="1" applyNumberFormat="1" applyFont="1" applyFill="1" applyBorder="1" applyAlignment="1">
      <alignment horizontal="right" vertical="top"/>
    </xf>
    <xf numFmtId="182" fontId="4" fillId="0" borderId="0" xfId="0" applyNumberFormat="1" applyFont="1" applyFill="1" applyBorder="1" applyAlignment="1">
      <alignment horizontal="right" vertical="top"/>
    </xf>
    <xf numFmtId="182" fontId="4" fillId="0" borderId="2" xfId="0" applyNumberFormat="1" applyFont="1" applyFill="1" applyBorder="1" applyAlignment="1">
      <alignment horizontal="right" vertical="top"/>
    </xf>
    <xf numFmtId="49" fontId="5" fillId="0" borderId="0" xfId="0" applyNumberFormat="1" applyFont="1" applyFill="1" applyAlignment="1">
      <alignment horizontal="left" vertical="top" indent="2"/>
    </xf>
    <xf numFmtId="178" fontId="4" fillId="0" borderId="0" xfId="1" applyNumberFormat="1" applyFont="1" applyFill="1" applyAlignment="1">
      <alignment horizontal="right" vertical="top"/>
    </xf>
    <xf numFmtId="178" fontId="5" fillId="0" borderId="3" xfId="1" applyNumberFormat="1" applyFont="1" applyFill="1" applyBorder="1" applyAlignment="1">
      <alignment horizontal="right" vertical="top"/>
    </xf>
    <xf numFmtId="178" fontId="5" fillId="0" borderId="2" xfId="1" applyNumberFormat="1" applyFont="1" applyFill="1" applyBorder="1"/>
    <xf numFmtId="178" fontId="5" fillId="0" borderId="3" xfId="1" applyNumberFormat="1" applyFont="1" applyFill="1" applyBorder="1"/>
    <xf numFmtId="43" fontId="5" fillId="0" borderId="0" xfId="0" applyNumberFormat="1" applyFont="1" applyFill="1"/>
    <xf numFmtId="0" fontId="1" fillId="0" borderId="0" xfId="0" applyFont="1" applyAlignment="1">
      <alignment horizontal="center"/>
    </xf>
    <xf numFmtId="58" fontId="1" fillId="0" borderId="0" xfId="1" applyNumberFormat="1" applyFont="1"/>
    <xf numFmtId="0" fontId="8" fillId="0" borderId="0" xfId="0" applyFont="1" applyAlignment="1">
      <alignment horizontal="left" vertical="center" wrapText="1"/>
    </xf>
    <xf numFmtId="178" fontId="8" fillId="0" borderId="0" xfId="1" applyNumberFormat="1" applyFont="1" applyBorder="1" applyAlignment="1">
      <alignment vertical="center"/>
    </xf>
    <xf numFmtId="178" fontId="8" fillId="0" borderId="0" xfId="1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8" fontId="8" fillId="0" borderId="0" xfId="1" applyNumberFormat="1" applyFont="1" applyBorder="1" applyAlignment="1">
      <alignment vertical="center" wrapText="1"/>
    </xf>
    <xf numFmtId="178" fontId="8" fillId="0" borderId="0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wrapText="1"/>
    </xf>
    <xf numFmtId="178" fontId="8" fillId="0" borderId="0" xfId="1" applyNumberFormat="1" applyFont="1" applyBorder="1"/>
    <xf numFmtId="9" fontId="8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78" fontId="1" fillId="0" borderId="3" xfId="1" applyNumberFormat="1" applyFont="1" applyBorder="1"/>
    <xf numFmtId="178" fontId="8" fillId="0" borderId="0" xfId="1" applyNumberFormat="1" applyFont="1" applyFill="1" applyBorder="1"/>
    <xf numFmtId="43" fontId="1" fillId="0" borderId="0" xfId="1" applyFont="1" applyFill="1"/>
    <xf numFmtId="58" fontId="1" fillId="0" borderId="0" xfId="0" applyNumberFormat="1" applyFont="1" applyFill="1"/>
    <xf numFmtId="49" fontId="1" fillId="0" borderId="0" xfId="0" applyNumberFormat="1" applyFont="1" applyFill="1" applyAlignment="1">
      <alignment horizontal="left" vertical="top" indent="2"/>
    </xf>
    <xf numFmtId="43" fontId="1" fillId="0" borderId="0" xfId="1" applyFont="1" applyFill="1" applyBorder="1" applyAlignment="1">
      <alignment horizontal="right" vertical="top"/>
    </xf>
    <xf numFmtId="43" fontId="1" fillId="0" borderId="3" xfId="1" applyFont="1" applyFill="1" applyBorder="1"/>
    <xf numFmtId="0" fontId="1" fillId="0" borderId="0" xfId="0" applyFont="1" applyFill="1" applyAlignment="1">
      <alignment wrapText="1"/>
    </xf>
    <xf numFmtId="182" fontId="2" fillId="0" borderId="0" xfId="0" applyNumberFormat="1" applyFont="1" applyFill="1" applyAlignment="1">
      <alignment horizontal="right" vertical="top"/>
    </xf>
    <xf numFmtId="0" fontId="5" fillId="0" borderId="0" xfId="0" applyFont="1" applyFill="1"/>
    <xf numFmtId="178" fontId="5" fillId="0" borderId="0" xfId="1" applyNumberFormat="1" applyFont="1" applyFill="1"/>
    <xf numFmtId="58" fontId="5" fillId="0" borderId="0" xfId="0" applyNumberFormat="1" applyFont="1" applyFill="1"/>
    <xf numFmtId="178" fontId="5" fillId="0" borderId="0" xfId="1" applyNumberFormat="1" applyFont="1" applyFill="1" applyAlignment="1">
      <alignment horizontal="left"/>
    </xf>
    <xf numFmtId="0" fontId="5" fillId="0" borderId="0" xfId="0" applyFont="1" applyFill="1" applyAlignment="1">
      <alignment wrapText="1"/>
    </xf>
    <xf numFmtId="178" fontId="5" fillId="0" borderId="0" xfId="1" applyNumberFormat="1" applyFont="1" applyFill="1"/>
    <xf numFmtId="178" fontId="5" fillId="0" borderId="3" xfId="1" applyNumberFormat="1" applyFont="1" applyFill="1" applyBorder="1"/>
    <xf numFmtId="49" fontId="6" fillId="0" borderId="0" xfId="0" applyNumberFormat="1" applyFont="1" applyFill="1" applyAlignment="1">
      <alignment horizontal="left" vertical="top"/>
    </xf>
    <xf numFmtId="178" fontId="6" fillId="0" borderId="0" xfId="1" applyNumberFormat="1" applyFont="1" applyFill="1" applyBorder="1" applyAlignment="1">
      <alignment horizontal="right" vertical="top"/>
    </xf>
    <xf numFmtId="49" fontId="4" fillId="0" borderId="0" xfId="0" applyNumberFormat="1" applyFont="1" applyFill="1" applyAlignment="1">
      <alignment vertical="top"/>
    </xf>
    <xf numFmtId="178" fontId="5" fillId="0" borderId="0" xfId="1" applyNumberFormat="1" applyFont="1" applyFill="1" applyBorder="1" applyAlignment="1">
      <alignment horizontal="right" vertical="top"/>
    </xf>
    <xf numFmtId="178" fontId="4" fillId="0" borderId="0" xfId="1" applyNumberFormat="1" applyFont="1" applyFill="1" applyAlignment="1">
      <alignment horizontal="right" vertical="top"/>
    </xf>
    <xf numFmtId="178" fontId="4" fillId="0" borderId="2" xfId="1" applyNumberFormat="1" applyFont="1" applyFill="1" applyBorder="1" applyAlignment="1">
      <alignment horizontal="right" vertical="top"/>
    </xf>
    <xf numFmtId="49" fontId="5" fillId="0" borderId="0" xfId="0" applyNumberFormat="1" applyFont="1" applyFill="1" applyAlignment="1">
      <alignment horizontal="left" vertical="top"/>
    </xf>
    <xf numFmtId="178" fontId="4" fillId="0" borderId="0" xfId="1" applyNumberFormat="1" applyFont="1" applyFill="1" applyBorder="1" applyAlignment="1">
      <alignment horizontal="right" vertical="top"/>
    </xf>
    <xf numFmtId="178" fontId="5" fillId="0" borderId="2" xfId="1" applyNumberFormat="1" applyFont="1" applyFill="1" applyBorder="1" applyAlignment="1">
      <alignment horizontal="right" vertical="top"/>
    </xf>
    <xf numFmtId="0" fontId="6" fillId="0" borderId="0" xfId="0" applyFont="1" applyFill="1"/>
    <xf numFmtId="178" fontId="5" fillId="0" borderId="0" xfId="1" applyNumberFormat="1" applyFont="1" applyFill="1" applyBorder="1"/>
    <xf numFmtId="178" fontId="5" fillId="0" borderId="0" xfId="1" applyNumberFormat="1" applyFont="1" applyFill="1" applyBorder="1"/>
    <xf numFmtId="178" fontId="5" fillId="0" borderId="3" xfId="1" applyNumberFormat="1" applyFont="1" applyFill="1" applyBorder="1"/>
    <xf numFmtId="49" fontId="5" fillId="0" borderId="0" xfId="0" applyNumberFormat="1" applyFont="1" applyFill="1" applyAlignment="1">
      <alignment vertical="top"/>
    </xf>
    <xf numFmtId="178" fontId="5" fillId="0" borderId="2" xfId="1" applyNumberFormat="1" applyFont="1" applyFill="1" applyBorder="1"/>
    <xf numFmtId="49" fontId="7" fillId="0" borderId="0" xfId="0" applyNumberFormat="1" applyFont="1" applyFill="1" applyAlignment="1">
      <alignment horizontal="left" vertical="top"/>
    </xf>
    <xf numFmtId="178" fontId="7" fillId="0" borderId="0" xfId="1" applyNumberFormat="1" applyFont="1" applyFill="1" applyBorder="1" applyAlignment="1">
      <alignment horizontal="right" vertical="top"/>
    </xf>
    <xf numFmtId="49" fontId="4" fillId="0" borderId="0" xfId="0" applyNumberFormat="1" applyFont="1" applyFill="1" applyAlignment="1">
      <alignment horizontal="left" vertical="top" indent="2"/>
    </xf>
    <xf numFmtId="49" fontId="4" fillId="0" borderId="0" xfId="0" applyNumberFormat="1" applyFont="1" applyFill="1" applyAlignment="1">
      <alignment horizontal="left" vertical="top" wrapText="1" indent="2"/>
    </xf>
    <xf numFmtId="178" fontId="4" fillId="0" borderId="0" xfId="1" applyNumberFormat="1" applyFont="1" applyFill="1" applyBorder="1" applyAlignment="1">
      <alignment horizontal="right" vertical="top"/>
    </xf>
    <xf numFmtId="178" fontId="4" fillId="0" borderId="2" xfId="1" applyNumberFormat="1" applyFont="1" applyFill="1" applyBorder="1" applyAlignment="1">
      <alignment horizontal="right" vertical="top"/>
    </xf>
    <xf numFmtId="178" fontId="5" fillId="0" borderId="0" xfId="0" applyNumberFormat="1" applyFont="1" applyFill="1"/>
    <xf numFmtId="181" fontId="4" fillId="0" borderId="0" xfId="0" applyNumberFormat="1" applyFont="1" applyFill="1" applyAlignment="1">
      <alignment horizontal="right" vertical="top"/>
    </xf>
    <xf numFmtId="43" fontId="5" fillId="0" borderId="0" xfId="0" applyNumberFormat="1" applyFont="1" applyFill="1"/>
    <xf numFmtId="49" fontId="4" fillId="0" borderId="0" xfId="0" applyNumberFormat="1" applyFont="1" applyFill="1" applyAlignment="1">
      <alignment vertical="top" wrapText="1"/>
    </xf>
    <xf numFmtId="178" fontId="1" fillId="0" borderId="0" xfId="1" applyNumberFormat="1" applyFont="1" applyFill="1"/>
    <xf numFmtId="178" fontId="1" fillId="0" borderId="0" xfId="1" applyNumberFormat="1" applyFont="1" applyFill="1" applyAlignment="1"/>
    <xf numFmtId="58" fontId="1" fillId="0" borderId="0" xfId="1" applyNumberFormat="1" applyFont="1" applyFill="1" applyAlignment="1"/>
    <xf numFmtId="43" fontId="1" fillId="0" borderId="0" xfId="1" applyFont="1" applyFill="1" applyAlignment="1">
      <alignment horizontal="center"/>
    </xf>
    <xf numFmtId="43" fontId="1" fillId="0" borderId="0" xfId="0" applyNumberFormat="1" applyFont="1" applyFill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43" fontId="1" fillId="0" borderId="0" xfId="1" applyFont="1" applyFill="1"/>
    <xf numFmtId="43" fontId="1" fillId="0" borderId="0" xfId="1" applyFont="1" applyFill="1"/>
    <xf numFmtId="0" fontId="1" fillId="0" borderId="0" xfId="0" applyFont="1" applyFill="1" applyAlignment="1">
      <alignment horizontal="center"/>
    </xf>
    <xf numFmtId="178" fontId="1" fillId="0" borderId="0" xfId="1" applyNumberFormat="1" applyFont="1" applyFill="1"/>
    <xf numFmtId="58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178" fontId="1" fillId="0" borderId="0" xfId="1" applyNumberFormat="1" applyFont="1" applyFill="1" applyAlignment="1">
      <alignment wrapText="1"/>
    </xf>
    <xf numFmtId="183" fontId="1" fillId="0" borderId="0" xfId="1" applyNumberFormat="1" applyFont="1" applyFill="1"/>
    <xf numFmtId="183" fontId="1" fillId="0" borderId="0" xfId="1" applyNumberFormat="1" applyFont="1" applyFill="1"/>
    <xf numFmtId="183" fontId="1" fillId="0" borderId="3" xfId="1" applyNumberFormat="1" applyFont="1" applyFill="1" applyBorder="1"/>
    <xf numFmtId="43" fontId="1" fillId="0" borderId="3" xfId="1" applyFont="1" applyFill="1" applyBorder="1"/>
    <xf numFmtId="178" fontId="1" fillId="0" borderId="0" xfId="0" applyNumberFormat="1" applyFont="1" applyFill="1"/>
    <xf numFmtId="43" fontId="1" fillId="0" borderId="0" xfId="0" applyNumberFormat="1" applyFont="1" applyFill="1" applyAlignment="1">
      <alignment horizontal="center"/>
    </xf>
    <xf numFmtId="183" fontId="1" fillId="0" borderId="0" xfId="0" applyNumberFormat="1" applyFont="1" applyFill="1"/>
    <xf numFmtId="58" fontId="5" fillId="0" borderId="0" xfId="0" applyNumberFormat="1" applyFont="1" applyFill="1" quotePrefix="1"/>
    <xf numFmtId="178" fontId="3" fillId="0" borderId="0" xfId="1" applyNumberFormat="1" applyFont="1" applyFill="1" applyBorder="1" applyAlignment="1" applyProtection="1" quotePrefix="1">
      <alignment horizontal="center" vertical="top"/>
    </xf>
  </cellXfs>
  <cellStyles count="66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10" xfId="49"/>
    <cellStyle name="Comma 10 2" xfId="50"/>
    <cellStyle name="Comma 10 2 2" xfId="51"/>
    <cellStyle name="Comma 10 2 3" xfId="52"/>
    <cellStyle name="Comma 10 3" xfId="53"/>
    <cellStyle name="Comma 10 4" xfId="54"/>
    <cellStyle name="Comma 10 5" xfId="55"/>
    <cellStyle name="Comma 10 6" xfId="56"/>
    <cellStyle name="Comma 10 7" xfId="57"/>
    <cellStyle name="Comma 10 8" xfId="58"/>
    <cellStyle name="Comma 11" xfId="59"/>
    <cellStyle name="Comma 11 2" xfId="60"/>
    <cellStyle name="Comma 11 3" xfId="61"/>
    <cellStyle name="Comma 11 4" xfId="62"/>
    <cellStyle name="Comma 11 5" xfId="63"/>
    <cellStyle name="Comma 11 6" xfId="64"/>
    <cellStyle name="Comma 12" xfId="65"/>
    <cellStyle name="Comma 12 2" xfId="66"/>
    <cellStyle name="Comma 12 3" xfId="67"/>
    <cellStyle name="Comma 13" xfId="68"/>
    <cellStyle name="Comma 13 2" xfId="69"/>
    <cellStyle name="Comma 14" xfId="70"/>
    <cellStyle name="Comma 14 2" xfId="71"/>
    <cellStyle name="Comma 15" xfId="72"/>
    <cellStyle name="Comma 15 2" xfId="73"/>
    <cellStyle name="Comma 16" xfId="74"/>
    <cellStyle name="Comma 16 2" xfId="75"/>
    <cellStyle name="Comma 17" xfId="76"/>
    <cellStyle name="Comma 17 2" xfId="77"/>
    <cellStyle name="Comma 18" xfId="78"/>
    <cellStyle name="Comma 18 2" xfId="79"/>
    <cellStyle name="Comma 19" xfId="80"/>
    <cellStyle name="Comma 19 2" xfId="81"/>
    <cellStyle name="Comma 2" xfId="82"/>
    <cellStyle name="Comma 2 10" xfId="83"/>
    <cellStyle name="Comma 2 2" xfId="84"/>
    <cellStyle name="Comma 2 2 2" xfId="85"/>
    <cellStyle name="Comma 2 2 3" xfId="86"/>
    <cellStyle name="Comma 2 2 4" xfId="87"/>
    <cellStyle name="Comma 2 2 5" xfId="88"/>
    <cellStyle name="Comma 2 3" xfId="89"/>
    <cellStyle name="Comma 2 4" xfId="90"/>
    <cellStyle name="Comma 2 5" xfId="91"/>
    <cellStyle name="Comma 2 6" xfId="92"/>
    <cellStyle name="Comma 2 7" xfId="93"/>
    <cellStyle name="Comma 2 8" xfId="94"/>
    <cellStyle name="Comma 2 9" xfId="95"/>
    <cellStyle name="Comma 20" xfId="96"/>
    <cellStyle name="Comma 20 2" xfId="97"/>
    <cellStyle name="Comma 21" xfId="98"/>
    <cellStyle name="Comma 21 2" xfId="99"/>
    <cellStyle name="Comma 22" xfId="100"/>
    <cellStyle name="Comma 22 2" xfId="101"/>
    <cellStyle name="Comma 23" xfId="102"/>
    <cellStyle name="Comma 23 2" xfId="103"/>
    <cellStyle name="Comma 24" xfId="104"/>
    <cellStyle name="Comma 24 2" xfId="105"/>
    <cellStyle name="Comma 25" xfId="106"/>
    <cellStyle name="Comma 25 2" xfId="107"/>
    <cellStyle name="Comma 26" xfId="108"/>
    <cellStyle name="Comma 26 2" xfId="109"/>
    <cellStyle name="Comma 27" xfId="110"/>
    <cellStyle name="Comma 27 2" xfId="111"/>
    <cellStyle name="Comma 28" xfId="112"/>
    <cellStyle name="Comma 28 2" xfId="113"/>
    <cellStyle name="Comma 29" xfId="114"/>
    <cellStyle name="Comma 29 2" xfId="115"/>
    <cellStyle name="Comma 3" xfId="116"/>
    <cellStyle name="Comma 3 2" xfId="117"/>
    <cellStyle name="Comma 3 2 2" xfId="118"/>
    <cellStyle name="Comma 3 3" xfId="119"/>
    <cellStyle name="Comma 3 4" xfId="120"/>
    <cellStyle name="Comma 3 5" xfId="121"/>
    <cellStyle name="Comma 3 6" xfId="122"/>
    <cellStyle name="Comma 3 7" xfId="123"/>
    <cellStyle name="Comma 3 8" xfId="124"/>
    <cellStyle name="Comma 3 9" xfId="125"/>
    <cellStyle name="Comma 30" xfId="126"/>
    <cellStyle name="Comma 30 2" xfId="127"/>
    <cellStyle name="Comma 31" xfId="128"/>
    <cellStyle name="Comma 31 2" xfId="129"/>
    <cellStyle name="Comma 32" xfId="130"/>
    <cellStyle name="Comma 32 2" xfId="131"/>
    <cellStyle name="Comma 33" xfId="132"/>
    <cellStyle name="Comma 33 2" xfId="133"/>
    <cellStyle name="Comma 34" xfId="134"/>
    <cellStyle name="Comma 34 2" xfId="135"/>
    <cellStyle name="Comma 35" xfId="136"/>
    <cellStyle name="Comma 35 2" xfId="137"/>
    <cellStyle name="Comma 36" xfId="138"/>
    <cellStyle name="Comma 36 2" xfId="139"/>
    <cellStyle name="Comma 37" xfId="140"/>
    <cellStyle name="Comma 37 2" xfId="141"/>
    <cellStyle name="Comma 38" xfId="142"/>
    <cellStyle name="Comma 38 2" xfId="143"/>
    <cellStyle name="Comma 39" xfId="144"/>
    <cellStyle name="Comma 39 2" xfId="145"/>
    <cellStyle name="Comma 4" xfId="146"/>
    <cellStyle name="Comma 4 2" xfId="147"/>
    <cellStyle name="Comma 4 3" xfId="148"/>
    <cellStyle name="Comma 4 4" xfId="149"/>
    <cellStyle name="Comma 4 5" xfId="150"/>
    <cellStyle name="Comma 40" xfId="151"/>
    <cellStyle name="Comma 40 2" xfId="152"/>
    <cellStyle name="Comma 41" xfId="153"/>
    <cellStyle name="Comma 41 2" xfId="154"/>
    <cellStyle name="Comma 42" xfId="155"/>
    <cellStyle name="Comma 42 2" xfId="156"/>
    <cellStyle name="Comma 43" xfId="157"/>
    <cellStyle name="Comma 43 2" xfId="158"/>
    <cellStyle name="Comma 44" xfId="159"/>
    <cellStyle name="Comma 44 2" xfId="160"/>
    <cellStyle name="Comma 45" xfId="161"/>
    <cellStyle name="Comma 45 2" xfId="162"/>
    <cellStyle name="Comma 46" xfId="163"/>
    <cellStyle name="Comma 46 2" xfId="164"/>
    <cellStyle name="Comma 47" xfId="165"/>
    <cellStyle name="Comma 47 2" xfId="166"/>
    <cellStyle name="Comma 48" xfId="167"/>
    <cellStyle name="Comma 48 2" xfId="168"/>
    <cellStyle name="Comma 49" xfId="169"/>
    <cellStyle name="Comma 49 2" xfId="170"/>
    <cellStyle name="Comma 5" xfId="171"/>
    <cellStyle name="Comma 5 2" xfId="172"/>
    <cellStyle name="Comma 5 3" xfId="173"/>
    <cellStyle name="Comma 50" xfId="174"/>
    <cellStyle name="Comma 50 2" xfId="175"/>
    <cellStyle name="Comma 51" xfId="176"/>
    <cellStyle name="Comma 51 2" xfId="177"/>
    <cellStyle name="Comma 52" xfId="178"/>
    <cellStyle name="Comma 52 2" xfId="179"/>
    <cellStyle name="Comma 53" xfId="180"/>
    <cellStyle name="Comma 53 2" xfId="181"/>
    <cellStyle name="Comma 54" xfId="182"/>
    <cellStyle name="Comma 54 2" xfId="183"/>
    <cellStyle name="Comma 55" xfId="184"/>
    <cellStyle name="Comma 55 2" xfId="185"/>
    <cellStyle name="Comma 56" xfId="186"/>
    <cellStyle name="Comma 56 2" xfId="187"/>
    <cellStyle name="Comma 57" xfId="188"/>
    <cellStyle name="Comma 57 2" xfId="189"/>
    <cellStyle name="Comma 58" xfId="190"/>
    <cellStyle name="Comma 59" xfId="191"/>
    <cellStyle name="Comma 6" xfId="192"/>
    <cellStyle name="Comma 6 2" xfId="193"/>
    <cellStyle name="Comma 6 3" xfId="194"/>
    <cellStyle name="Comma 60" xfId="195"/>
    <cellStyle name="Comma 61" xfId="196"/>
    <cellStyle name="Comma 62" xfId="197"/>
    <cellStyle name="Comma 63" xfId="198"/>
    <cellStyle name="Comma 64" xfId="199"/>
    <cellStyle name="Comma 7" xfId="200"/>
    <cellStyle name="Comma 7 2" xfId="201"/>
    <cellStyle name="Comma 7 3" xfId="202"/>
    <cellStyle name="Comma 8" xfId="203"/>
    <cellStyle name="Comma 8 2" xfId="204"/>
    <cellStyle name="Comma 8 3" xfId="205"/>
    <cellStyle name="Comma 9" xfId="206"/>
    <cellStyle name="Comma 9 2" xfId="207"/>
    <cellStyle name="Comma 9 3" xfId="208"/>
    <cellStyle name="Hyperlink 2" xfId="209"/>
    <cellStyle name="Normal 10" xfId="210"/>
    <cellStyle name="Normal 10 2" xfId="211"/>
    <cellStyle name="Normal 10 3" xfId="212"/>
    <cellStyle name="Normal 10 4" xfId="213"/>
    <cellStyle name="Normal 10 5" xfId="214"/>
    <cellStyle name="Normal 10 6" xfId="215"/>
    <cellStyle name="Normal 100" xfId="216"/>
    <cellStyle name="Normal 100 2" xfId="217"/>
    <cellStyle name="Normal 101" xfId="218"/>
    <cellStyle name="Normal 101 2" xfId="219"/>
    <cellStyle name="Normal 101 3" xfId="220"/>
    <cellStyle name="Normal 102" xfId="221"/>
    <cellStyle name="Normal 102 2" xfId="222"/>
    <cellStyle name="Normal 103" xfId="223"/>
    <cellStyle name="Normal 103 2" xfId="224"/>
    <cellStyle name="Normal 103 3" xfId="225"/>
    <cellStyle name="Normal 104" xfId="226"/>
    <cellStyle name="Normal 104 2" xfId="227"/>
    <cellStyle name="Normal 105" xfId="228"/>
    <cellStyle name="Normal 105 2" xfId="229"/>
    <cellStyle name="Normal 105 3" xfId="230"/>
    <cellStyle name="Normal 106" xfId="231"/>
    <cellStyle name="Normal 106 2" xfId="232"/>
    <cellStyle name="Normal 107" xfId="233"/>
    <cellStyle name="Normal 107 2" xfId="234"/>
    <cellStyle name="Normal 107 3" xfId="235"/>
    <cellStyle name="Normal 108" xfId="236"/>
    <cellStyle name="Normal 108 2" xfId="237"/>
    <cellStyle name="Normal 109" xfId="238"/>
    <cellStyle name="Normal 109 2" xfId="239"/>
    <cellStyle name="Normal 109 3" xfId="240"/>
    <cellStyle name="Normal 11" xfId="241"/>
    <cellStyle name="Normal 11 2" xfId="242"/>
    <cellStyle name="Normal 11 2 2" xfId="243"/>
    <cellStyle name="Normal 11 3" xfId="244"/>
    <cellStyle name="Normal 11 4" xfId="245"/>
    <cellStyle name="Normal 110" xfId="246"/>
    <cellStyle name="Normal 110 2" xfId="247"/>
    <cellStyle name="Normal 111" xfId="248"/>
    <cellStyle name="Normal 111 2" xfId="249"/>
    <cellStyle name="Normal 111 3" xfId="250"/>
    <cellStyle name="Normal 112" xfId="251"/>
    <cellStyle name="Normal 112 2" xfId="252"/>
    <cellStyle name="Normal 113" xfId="253"/>
    <cellStyle name="Normal 113 2" xfId="254"/>
    <cellStyle name="Normal 113 3" xfId="255"/>
    <cellStyle name="Normal 114" xfId="256"/>
    <cellStyle name="Normal 114 2" xfId="257"/>
    <cellStyle name="Normal 115" xfId="258"/>
    <cellStyle name="Normal 115 2" xfId="259"/>
    <cellStyle name="Normal 115 3" xfId="260"/>
    <cellStyle name="Normal 116" xfId="261"/>
    <cellStyle name="Normal 116 2" xfId="262"/>
    <cellStyle name="Normal 117" xfId="263"/>
    <cellStyle name="Normal 117 2" xfId="264"/>
    <cellStyle name="Normal 117 3" xfId="265"/>
    <cellStyle name="Normal 118" xfId="266"/>
    <cellStyle name="Normal 118 2" xfId="267"/>
    <cellStyle name="Normal 119" xfId="268"/>
    <cellStyle name="Normal 119 2" xfId="269"/>
    <cellStyle name="Normal 119 3" xfId="270"/>
    <cellStyle name="Normal 12" xfId="271"/>
    <cellStyle name="Normal 12 2" xfId="272"/>
    <cellStyle name="Normal 12 3" xfId="273"/>
    <cellStyle name="Normal 12 4" xfId="274"/>
    <cellStyle name="Normal 120" xfId="275"/>
    <cellStyle name="Normal 120 2" xfId="276"/>
    <cellStyle name="Normal 121" xfId="277"/>
    <cellStyle name="Normal 121 2" xfId="278"/>
    <cellStyle name="Normal 121 3" xfId="279"/>
    <cellStyle name="Normal 122" xfId="280"/>
    <cellStyle name="Normal 122 2" xfId="281"/>
    <cellStyle name="Normal 123" xfId="282"/>
    <cellStyle name="Normal 123 2" xfId="283"/>
    <cellStyle name="Normal 123 3" xfId="284"/>
    <cellStyle name="Normal 124" xfId="285"/>
    <cellStyle name="Normal 124 2" xfId="286"/>
    <cellStyle name="Normal 125" xfId="287"/>
    <cellStyle name="Normal 125 2" xfId="288"/>
    <cellStyle name="Normal 125 3" xfId="289"/>
    <cellStyle name="Normal 126" xfId="290"/>
    <cellStyle name="Normal 126 2" xfId="291"/>
    <cellStyle name="Normal 127" xfId="292"/>
    <cellStyle name="Normal 127 2" xfId="293"/>
    <cellStyle name="Normal 128" xfId="294"/>
    <cellStyle name="Normal 128 2" xfId="295"/>
    <cellStyle name="Normal 128 3" xfId="296"/>
    <cellStyle name="Normal 129" xfId="297"/>
    <cellStyle name="Normal 129 2" xfId="298"/>
    <cellStyle name="Normal 13" xfId="299"/>
    <cellStyle name="Normal 13 2" xfId="300"/>
    <cellStyle name="Normal 13 3" xfId="301"/>
    <cellStyle name="Normal 13 4" xfId="302"/>
    <cellStyle name="Normal 13 5" xfId="303"/>
    <cellStyle name="Normal 13 6" xfId="304"/>
    <cellStyle name="Normal 13 7" xfId="305"/>
    <cellStyle name="Normal 13 8" xfId="306"/>
    <cellStyle name="Normal 130" xfId="307"/>
    <cellStyle name="Normal 130 2" xfId="308"/>
    <cellStyle name="Normal 130 3" xfId="309"/>
    <cellStyle name="Normal 131" xfId="310"/>
    <cellStyle name="Normal 131 2" xfId="311"/>
    <cellStyle name="Normal 132" xfId="312"/>
    <cellStyle name="Normal 132 2" xfId="313"/>
    <cellStyle name="Normal 133" xfId="314"/>
    <cellStyle name="Normal 133 2" xfId="315"/>
    <cellStyle name="Normal 133 3" xfId="316"/>
    <cellStyle name="Normal 134" xfId="317"/>
    <cellStyle name="Normal 134 2" xfId="318"/>
    <cellStyle name="Normal 135" xfId="319"/>
    <cellStyle name="Normal 135 2" xfId="320"/>
    <cellStyle name="Normal 135 3" xfId="321"/>
    <cellStyle name="Normal 135 4" xfId="322"/>
    <cellStyle name="Normal 135 5" xfId="323"/>
    <cellStyle name="Normal 135 6" xfId="324"/>
    <cellStyle name="Normal 136" xfId="325"/>
    <cellStyle name="Normal 136 2" xfId="326"/>
    <cellStyle name="Normal 136 3" xfId="327"/>
    <cellStyle name="Normal 137" xfId="328"/>
    <cellStyle name="Normal 137 2" xfId="329"/>
    <cellStyle name="Normal 137 3" xfId="330"/>
    <cellStyle name="Normal 138" xfId="331"/>
    <cellStyle name="Normal 138 2" xfId="332"/>
    <cellStyle name="Normal 138 3" xfId="333"/>
    <cellStyle name="Normal 139" xfId="334"/>
    <cellStyle name="Normal 139 2" xfId="335"/>
    <cellStyle name="Normal 139 3" xfId="336"/>
    <cellStyle name="Normal 14" xfId="337"/>
    <cellStyle name="Normal 14 2" xfId="338"/>
    <cellStyle name="Normal 14 3" xfId="339"/>
    <cellStyle name="Normal 14 4" xfId="340"/>
    <cellStyle name="Normal 14 5" xfId="341"/>
    <cellStyle name="Normal 140" xfId="342"/>
    <cellStyle name="Normal 140 2" xfId="343"/>
    <cellStyle name="Normal 140 3" xfId="344"/>
    <cellStyle name="Normal 141" xfId="345"/>
    <cellStyle name="Normal 141 2" xfId="346"/>
    <cellStyle name="Normal 141 3" xfId="347"/>
    <cellStyle name="Normal 142" xfId="348"/>
    <cellStyle name="Normal 142 2" xfId="349"/>
    <cellStyle name="Normal 142 3" xfId="350"/>
    <cellStyle name="Normal 143" xfId="351"/>
    <cellStyle name="Normal 143 2" xfId="352"/>
    <cellStyle name="Normal 143 3" xfId="353"/>
    <cellStyle name="Normal 144" xfId="354"/>
    <cellStyle name="Normal 144 2" xfId="355"/>
    <cellStyle name="Normal 144 3" xfId="356"/>
    <cellStyle name="Normal 145" xfId="357"/>
    <cellStyle name="Normal 145 2" xfId="358"/>
    <cellStyle name="Normal 145 3" xfId="359"/>
    <cellStyle name="Normal 146" xfId="360"/>
    <cellStyle name="Normal 146 2" xfId="361"/>
    <cellStyle name="Normal 146 3" xfId="362"/>
    <cellStyle name="Normal 147" xfId="363"/>
    <cellStyle name="Normal 147 2" xfId="364"/>
    <cellStyle name="Normal 147 3" xfId="365"/>
    <cellStyle name="Normal 148" xfId="366"/>
    <cellStyle name="Normal 148 2" xfId="367"/>
    <cellStyle name="Normal 148 3" xfId="368"/>
    <cellStyle name="Normal 149" xfId="369"/>
    <cellStyle name="Normal 15" xfId="370"/>
    <cellStyle name="Normal 15 2" xfId="371"/>
    <cellStyle name="Normal 15 3" xfId="372"/>
    <cellStyle name="Normal 15 4" xfId="373"/>
    <cellStyle name="Normal 150" xfId="374"/>
    <cellStyle name="Normal 150 2" xfId="375"/>
    <cellStyle name="Normal 150 3" xfId="376"/>
    <cellStyle name="Normal 151" xfId="377"/>
    <cellStyle name="Normal 151 2" xfId="378"/>
    <cellStyle name="Normal 151 3" xfId="379"/>
    <cellStyle name="Normal 152" xfId="380"/>
    <cellStyle name="Normal 153" xfId="381"/>
    <cellStyle name="Normal 154" xfId="382"/>
    <cellStyle name="Normal 155" xfId="383"/>
    <cellStyle name="Normal 156" xfId="384"/>
    <cellStyle name="Normal 156 2" xfId="385"/>
    <cellStyle name="Normal 157" xfId="386"/>
    <cellStyle name="Normal 158" xfId="387"/>
    <cellStyle name="Normal 159" xfId="388"/>
    <cellStyle name="Normal 16" xfId="389"/>
    <cellStyle name="Normal 16 2" xfId="390"/>
    <cellStyle name="Normal 16 3" xfId="391"/>
    <cellStyle name="Normal 16 4" xfId="392"/>
    <cellStyle name="Normal 16 5" xfId="393"/>
    <cellStyle name="Normal 16 6" xfId="394"/>
    <cellStyle name="Normal 160" xfId="395"/>
    <cellStyle name="Normal 161" xfId="396"/>
    <cellStyle name="Normal 17" xfId="397"/>
    <cellStyle name="Normal 17 2" xfId="398"/>
    <cellStyle name="Normal 17 3" xfId="399"/>
    <cellStyle name="Normal 17 4" xfId="400"/>
    <cellStyle name="Normal 18" xfId="401"/>
    <cellStyle name="Normal 18 2" xfId="402"/>
    <cellStyle name="Normal 18 3" xfId="403"/>
    <cellStyle name="Normal 18 4" xfId="404"/>
    <cellStyle name="Normal 18 5" xfId="405"/>
    <cellStyle name="Normal 19" xfId="406"/>
    <cellStyle name="Normal 19 2" xfId="407"/>
    <cellStyle name="Normal 19 3" xfId="408"/>
    <cellStyle name="Normal 2" xfId="409"/>
    <cellStyle name="Normal 2 10" xfId="410"/>
    <cellStyle name="Normal 2 2" xfId="411"/>
    <cellStyle name="Normal 2 2 2" xfId="412"/>
    <cellStyle name="Normal 2 2 3" xfId="413"/>
    <cellStyle name="Normal 2 3" xfId="414"/>
    <cellStyle name="Normal 2 3 2" xfId="415"/>
    <cellStyle name="Normal 2 4" xfId="416"/>
    <cellStyle name="Normal 2 5" xfId="417"/>
    <cellStyle name="Normal 2 6" xfId="418"/>
    <cellStyle name="Normal 2 7" xfId="419"/>
    <cellStyle name="Normal 2 8" xfId="420"/>
    <cellStyle name="Normal 2 9" xfId="421"/>
    <cellStyle name="Normal 20" xfId="422"/>
    <cellStyle name="Normal 20 2" xfId="423"/>
    <cellStyle name="Normal 20 3" xfId="424"/>
    <cellStyle name="Normal 21" xfId="425"/>
    <cellStyle name="Normal 21 2" xfId="426"/>
    <cellStyle name="Normal 21 3" xfId="427"/>
    <cellStyle name="Normal 22" xfId="428"/>
    <cellStyle name="Normal 22 2" xfId="429"/>
    <cellStyle name="Normal 22 3" xfId="430"/>
    <cellStyle name="Normal 23" xfId="431"/>
    <cellStyle name="Normal 23 2" xfId="432"/>
    <cellStyle name="Normal 23 3" xfId="433"/>
    <cellStyle name="Normal 23 4" xfId="434"/>
    <cellStyle name="Normal 24" xfId="435"/>
    <cellStyle name="Normal 24 2" xfId="436"/>
    <cellStyle name="Normal 24 3" xfId="437"/>
    <cellStyle name="Normal 24 4" xfId="438"/>
    <cellStyle name="Normal 25" xfId="439"/>
    <cellStyle name="Normal 25 2" xfId="440"/>
    <cellStyle name="Normal 25 3" xfId="441"/>
    <cellStyle name="Normal 26" xfId="442"/>
    <cellStyle name="Normal 26 2" xfId="443"/>
    <cellStyle name="Normal 26 3" xfId="444"/>
    <cellStyle name="Normal 26 4" xfId="445"/>
    <cellStyle name="Normal 27" xfId="446"/>
    <cellStyle name="Normal 27 2" xfId="447"/>
    <cellStyle name="Normal 27 3" xfId="448"/>
    <cellStyle name="Normal 27 4" xfId="449"/>
    <cellStyle name="Normal 28" xfId="450"/>
    <cellStyle name="Normal 28 2" xfId="451"/>
    <cellStyle name="Normal 29" xfId="452"/>
    <cellStyle name="Normal 29 2" xfId="453"/>
    <cellStyle name="Normal 3" xfId="454"/>
    <cellStyle name="Normal 3 2" xfId="455"/>
    <cellStyle name="Normal 3 3" xfId="456"/>
    <cellStyle name="Normal 3 4" xfId="457"/>
    <cellStyle name="Normal 3 5" xfId="458"/>
    <cellStyle name="Normal 3 6" xfId="459"/>
    <cellStyle name="Normal 3 7" xfId="460"/>
    <cellStyle name="Normal 30" xfId="461"/>
    <cellStyle name="Normal 30 2" xfId="462"/>
    <cellStyle name="Normal 31" xfId="463"/>
    <cellStyle name="Normal 31 2" xfId="464"/>
    <cellStyle name="Normal 32" xfId="465"/>
    <cellStyle name="Normal 32 2" xfId="466"/>
    <cellStyle name="Normal 33" xfId="467"/>
    <cellStyle name="Normal 33 2" xfId="468"/>
    <cellStyle name="Normal 34" xfId="469"/>
    <cellStyle name="Normal 34 2" xfId="470"/>
    <cellStyle name="Normal 35" xfId="471"/>
    <cellStyle name="Normal 35 2" xfId="472"/>
    <cellStyle name="Normal 36" xfId="473"/>
    <cellStyle name="Normal 36 2" xfId="474"/>
    <cellStyle name="Normal 36 3" xfId="475"/>
    <cellStyle name="Normal 37" xfId="476"/>
    <cellStyle name="Normal 37 2" xfId="477"/>
    <cellStyle name="Normal 38" xfId="478"/>
    <cellStyle name="Normal 38 2" xfId="479"/>
    <cellStyle name="Normal 39" xfId="480"/>
    <cellStyle name="Normal 39 2" xfId="481"/>
    <cellStyle name="Normal 4" xfId="482"/>
    <cellStyle name="Normal 4 2" xfId="483"/>
    <cellStyle name="Normal 4 3" xfId="484"/>
    <cellStyle name="Normal 4 4" xfId="485"/>
    <cellStyle name="Normal 4 5" xfId="486"/>
    <cellStyle name="Normal 4 6" xfId="487"/>
    <cellStyle name="Normal 40" xfId="488"/>
    <cellStyle name="Normal 40 2" xfId="489"/>
    <cellStyle name="Normal 41" xfId="490"/>
    <cellStyle name="Normal 41 2" xfId="491"/>
    <cellStyle name="Normal 42" xfId="492"/>
    <cellStyle name="Normal 42 2" xfId="493"/>
    <cellStyle name="Normal 43" xfId="494"/>
    <cellStyle name="Normal 43 2" xfId="495"/>
    <cellStyle name="Normal 44" xfId="496"/>
    <cellStyle name="Normal 44 2" xfId="497"/>
    <cellStyle name="Normal 45" xfId="498"/>
    <cellStyle name="Normal 45 2" xfId="499"/>
    <cellStyle name="Normal 46" xfId="500"/>
    <cellStyle name="Normal 46 2" xfId="501"/>
    <cellStyle name="Normal 47" xfId="502"/>
    <cellStyle name="Normal 47 2" xfId="503"/>
    <cellStyle name="Normal 48" xfId="504"/>
    <cellStyle name="Normal 48 2" xfId="505"/>
    <cellStyle name="Normal 49" xfId="506"/>
    <cellStyle name="Normal 49 2" xfId="507"/>
    <cellStyle name="Normal 5" xfId="508"/>
    <cellStyle name="Normal 5 2" xfId="509"/>
    <cellStyle name="Normal 5 3" xfId="510"/>
    <cellStyle name="Normal 5 4" xfId="511"/>
    <cellStyle name="Normal 5 5" xfId="512"/>
    <cellStyle name="Normal 5 6" xfId="513"/>
    <cellStyle name="Normal 50" xfId="514"/>
    <cellStyle name="Normal 50 2" xfId="515"/>
    <cellStyle name="Normal 50 3" xfId="516"/>
    <cellStyle name="Normal 51" xfId="517"/>
    <cellStyle name="Normal 51 2" xfId="518"/>
    <cellStyle name="Normal 52" xfId="519"/>
    <cellStyle name="Normal 52 2" xfId="520"/>
    <cellStyle name="Normal 52 3" xfId="521"/>
    <cellStyle name="Normal 53" xfId="522"/>
    <cellStyle name="Normal 53 2" xfId="523"/>
    <cellStyle name="Normal 54" xfId="524"/>
    <cellStyle name="Normal 54 2" xfId="525"/>
    <cellStyle name="Normal 54 3" xfId="526"/>
    <cellStyle name="Normal 55" xfId="527"/>
    <cellStyle name="Normal 55 2" xfId="528"/>
    <cellStyle name="Normal 56" xfId="529"/>
    <cellStyle name="Normal 56 2" xfId="530"/>
    <cellStyle name="Normal 56 3" xfId="531"/>
    <cellStyle name="Normal 57" xfId="532"/>
    <cellStyle name="Normal 57 2" xfId="533"/>
    <cellStyle name="Normal 58" xfId="534"/>
    <cellStyle name="Normal 58 2" xfId="535"/>
    <cellStyle name="Normal 59" xfId="536"/>
    <cellStyle name="Normal 59 2" xfId="537"/>
    <cellStyle name="Normal 6" xfId="538"/>
    <cellStyle name="Normal 6 2" xfId="539"/>
    <cellStyle name="Normal 6 3" xfId="540"/>
    <cellStyle name="Normal 6 4" xfId="541"/>
    <cellStyle name="Normal 6 5" xfId="542"/>
    <cellStyle name="Normal 60" xfId="543"/>
    <cellStyle name="Normal 60 2" xfId="544"/>
    <cellStyle name="Normal 60 3" xfId="545"/>
    <cellStyle name="Normal 61" xfId="546"/>
    <cellStyle name="Normal 61 2" xfId="547"/>
    <cellStyle name="Normal 62" xfId="548"/>
    <cellStyle name="Normal 62 2" xfId="549"/>
    <cellStyle name="Normal 62 3" xfId="550"/>
    <cellStyle name="Normal 63" xfId="551"/>
    <cellStyle name="Normal 63 2" xfId="552"/>
    <cellStyle name="Normal 64" xfId="553"/>
    <cellStyle name="Normal 64 2" xfId="554"/>
    <cellStyle name="Normal 65" xfId="555"/>
    <cellStyle name="Normal 65 2" xfId="556"/>
    <cellStyle name="Normal 66" xfId="557"/>
    <cellStyle name="Normal 66 2" xfId="558"/>
    <cellStyle name="Normal 67" xfId="559"/>
    <cellStyle name="Normal 67 2" xfId="560"/>
    <cellStyle name="Normal 68" xfId="561"/>
    <cellStyle name="Normal 68 2" xfId="562"/>
    <cellStyle name="Normal 69" xfId="563"/>
    <cellStyle name="Normal 69 2" xfId="564"/>
    <cellStyle name="Normal 7" xfId="565"/>
    <cellStyle name="Normal 7 2" xfId="566"/>
    <cellStyle name="Normal 7 3" xfId="567"/>
    <cellStyle name="Normal 7 4" xfId="568"/>
    <cellStyle name="Normal 7 5" xfId="569"/>
    <cellStyle name="Normal 70" xfId="570"/>
    <cellStyle name="Normal 70 2" xfId="571"/>
    <cellStyle name="Normal 70 3" xfId="572"/>
    <cellStyle name="Normal 71" xfId="573"/>
    <cellStyle name="Normal 71 2" xfId="574"/>
    <cellStyle name="Normal 72" xfId="575"/>
    <cellStyle name="Normal 72 2" xfId="576"/>
    <cellStyle name="Normal 72 3" xfId="577"/>
    <cellStyle name="Normal 73" xfId="578"/>
    <cellStyle name="Normal 73 2" xfId="579"/>
    <cellStyle name="Normal 74" xfId="580"/>
    <cellStyle name="Normal 74 2" xfId="581"/>
    <cellStyle name="Normal 74 3" xfId="582"/>
    <cellStyle name="Normal 75" xfId="583"/>
    <cellStyle name="Normal 75 2" xfId="584"/>
    <cellStyle name="Normal 76" xfId="585"/>
    <cellStyle name="Normal 76 2" xfId="586"/>
    <cellStyle name="Normal 77" xfId="587"/>
    <cellStyle name="Normal 77 2" xfId="588"/>
    <cellStyle name="Normal 78" xfId="589"/>
    <cellStyle name="Normal 78 2" xfId="590"/>
    <cellStyle name="Normal 79" xfId="591"/>
    <cellStyle name="Normal 79 2" xfId="592"/>
    <cellStyle name="Normal 8" xfId="593"/>
    <cellStyle name="Normal 8 2" xfId="594"/>
    <cellStyle name="Normal 8 3" xfId="595"/>
    <cellStyle name="Normal 8 4" xfId="596"/>
    <cellStyle name="Normal 8 5" xfId="597"/>
    <cellStyle name="Normal 80" xfId="598"/>
    <cellStyle name="Normal 80 2" xfId="599"/>
    <cellStyle name="Normal 81" xfId="600"/>
    <cellStyle name="Normal 81 2" xfId="601"/>
    <cellStyle name="Normal 82" xfId="602"/>
    <cellStyle name="Normal 82 2" xfId="603"/>
    <cellStyle name="Normal 83" xfId="604"/>
    <cellStyle name="Normal 83 2" xfId="605"/>
    <cellStyle name="Normal 83 3" xfId="606"/>
    <cellStyle name="Normal 84" xfId="607"/>
    <cellStyle name="Normal 84 2" xfId="608"/>
    <cellStyle name="Normal 85" xfId="609"/>
    <cellStyle name="Normal 85 2" xfId="610"/>
    <cellStyle name="Normal 85 3" xfId="611"/>
    <cellStyle name="Normal 86" xfId="612"/>
    <cellStyle name="Normal 86 2" xfId="613"/>
    <cellStyle name="Normal 87" xfId="614"/>
    <cellStyle name="Normal 87 2" xfId="615"/>
    <cellStyle name="Normal 88" xfId="616"/>
    <cellStyle name="Normal 88 2" xfId="617"/>
    <cellStyle name="Normal 88 3" xfId="618"/>
    <cellStyle name="Normal 89" xfId="619"/>
    <cellStyle name="Normal 89 2" xfId="620"/>
    <cellStyle name="Normal 9" xfId="621"/>
    <cellStyle name="Normal 9 2" xfId="622"/>
    <cellStyle name="Normal 9 3" xfId="623"/>
    <cellStyle name="Normal 9 4" xfId="624"/>
    <cellStyle name="Normal 9 5" xfId="625"/>
    <cellStyle name="Normal 9 6" xfId="626"/>
    <cellStyle name="Normal 90" xfId="627"/>
    <cellStyle name="Normal 90 2" xfId="628"/>
    <cellStyle name="Normal 91" xfId="629"/>
    <cellStyle name="Normal 91 2" xfId="630"/>
    <cellStyle name="Normal 91 3" xfId="631"/>
    <cellStyle name="Normal 92" xfId="632"/>
    <cellStyle name="Normal 92 2" xfId="633"/>
    <cellStyle name="Normal 93" xfId="634"/>
    <cellStyle name="Normal 93 2" xfId="635"/>
    <cellStyle name="Normal 94" xfId="636"/>
    <cellStyle name="Normal 94 2" xfId="637"/>
    <cellStyle name="Normal 94 3" xfId="638"/>
    <cellStyle name="Normal 95" xfId="639"/>
    <cellStyle name="Normal 95 2" xfId="640"/>
    <cellStyle name="Normal 96" xfId="641"/>
    <cellStyle name="Normal 96 2" xfId="642"/>
    <cellStyle name="Normal 96 3" xfId="643"/>
    <cellStyle name="Normal 97" xfId="644"/>
    <cellStyle name="Normal 97 2" xfId="645"/>
    <cellStyle name="Normal 98" xfId="646"/>
    <cellStyle name="Normal 98 2" xfId="647"/>
    <cellStyle name="Normal 99" xfId="648"/>
    <cellStyle name="Normal 99 2" xfId="649"/>
    <cellStyle name="Normal 99 3" xfId="650"/>
    <cellStyle name="Note 2" xfId="651"/>
    <cellStyle name="Percent 2" xfId="652"/>
    <cellStyle name="Percent 2 2" xfId="653"/>
    <cellStyle name="Percent 2 3" xfId="654"/>
    <cellStyle name="Percent 2 4" xfId="655"/>
    <cellStyle name="Percent 3" xfId="656"/>
    <cellStyle name="Percent 4" xfId="657"/>
    <cellStyle name="Percent 5" xfId="658"/>
    <cellStyle name="Percent 6" xfId="659"/>
    <cellStyle name="Percent 7" xfId="6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angeetha\Downloads\POCM%20Samba%20MPPL%20-%20Revised%20(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Income%20Tax\Income%20tax%20returns%20AY%202024-25\MPPL\MPL\MPL%20Financials%20AY%202024-25%20(31-03-202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BS SCHEDULE"/>
      <sheetName val="Qurries"/>
      <sheetName val="FA"/>
      <sheetName val="P&amp;L SCHEDULES"/>
      <sheetName val="WIP"/>
      <sheetName val="PP"/>
      <sheetName val="PCM"/>
      <sheetName val="Comp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7">
          <cell r="H147">
            <v>4407.79902067465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BS SCHEDULE"/>
      <sheetName val="P&amp;L SCHEDULES"/>
      <sheetName val="FA"/>
      <sheetName val="WIP"/>
      <sheetName val="PP"/>
      <sheetName val="PCM"/>
    </sheetNames>
    <sheetDataSet>
      <sheetData sheetId="0">
        <row r="15">
          <cell r="C15">
            <v>146454577.707775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zoomScale="90" zoomScaleNormal="90" workbookViewId="0">
      <selection activeCell="C2" sqref="C2"/>
    </sheetView>
  </sheetViews>
  <sheetFormatPr defaultColWidth="9.14285714285714" defaultRowHeight="12.75"/>
  <cols>
    <col min="1" max="1" width="22.8571428571429" style="135" customWidth="1"/>
    <col min="2" max="2" width="6.57142857142857" style="139" customWidth="1"/>
    <col min="3" max="3" width="14.5714285714286" style="140" customWidth="1"/>
    <col min="4" max="4" width="3.14285714285714" style="135" customWidth="1"/>
    <col min="5" max="5" width="20.4285714285714" style="135" customWidth="1"/>
    <col min="6" max="6" width="10" style="139" customWidth="1"/>
    <col min="7" max="7" width="14.7142857142857" style="140" customWidth="1"/>
    <col min="8" max="8" width="10.1428571428571" style="135"/>
    <col min="9" max="9" width="11" style="135" customWidth="1"/>
    <col min="10" max="16384" width="9.14285714285714" style="135"/>
  </cols>
  <sheetData>
    <row r="1" spans="1:6">
      <c r="A1" s="135" t="s">
        <v>0</v>
      </c>
      <c r="C1" s="140" t="s">
        <v>1</v>
      </c>
      <c r="E1" s="135" t="s">
        <v>2</v>
      </c>
      <c r="F1" s="141" t="s">
        <v>3</v>
      </c>
    </row>
    <row r="2" spans="1:3">
      <c r="A2" s="135" t="s">
        <v>4</v>
      </c>
      <c r="C2" s="140" t="s">
        <v>5</v>
      </c>
    </row>
    <row r="3" spans="1:1">
      <c r="A3" s="135" t="s">
        <v>6</v>
      </c>
    </row>
    <row r="5" s="136" customFormat="1" ht="25.5" spans="1:7">
      <c r="A5" s="136" t="s">
        <v>7</v>
      </c>
      <c r="B5" s="142" t="s">
        <v>8</v>
      </c>
      <c r="C5" s="143" t="s">
        <v>9</v>
      </c>
      <c r="E5" s="136" t="s">
        <v>10</v>
      </c>
      <c r="F5" s="142" t="s">
        <v>8</v>
      </c>
      <c r="G5" s="143" t="s">
        <v>9</v>
      </c>
    </row>
    <row r="6" spans="3:7">
      <c r="C6" s="144"/>
      <c r="E6" s="135" t="s">
        <v>11</v>
      </c>
      <c r="F6" s="139" t="s">
        <v>12</v>
      </c>
      <c r="G6" s="137">
        <v>19112</v>
      </c>
    </row>
    <row r="7" spans="1:7">
      <c r="A7" s="135" t="s">
        <v>13</v>
      </c>
      <c r="B7" s="139" t="s">
        <v>14</v>
      </c>
      <c r="C7" s="145">
        <f>'BS SCHEDULE'!C13</f>
        <v>34295.16</v>
      </c>
      <c r="G7" s="138"/>
    </row>
    <row r="8" spans="3:7">
      <c r="C8" s="144"/>
      <c r="E8" s="135" t="s">
        <v>15</v>
      </c>
      <c r="F8" s="139" t="s">
        <v>16</v>
      </c>
      <c r="G8" s="138">
        <f>'BS SCHEDULE'!C86</f>
        <v>398599.12</v>
      </c>
    </row>
    <row r="9" spans="1:7">
      <c r="A9" s="135" t="s">
        <v>17</v>
      </c>
      <c r="B9" s="139" t="s">
        <v>18</v>
      </c>
      <c r="C9" s="145">
        <f>'BS SCHEDULE'!C20</f>
        <v>447967.78</v>
      </c>
      <c r="G9" s="138"/>
    </row>
    <row r="10" ht="25.5" spans="3:7">
      <c r="C10" s="144"/>
      <c r="E10" s="136" t="s">
        <v>19</v>
      </c>
      <c r="F10" s="139" t="s">
        <v>20</v>
      </c>
      <c r="G10" s="138">
        <f>'BS SCHEDULE'!C124</f>
        <v>99954212.07</v>
      </c>
    </row>
    <row r="11" spans="1:7">
      <c r="A11" s="135" t="s">
        <v>21</v>
      </c>
      <c r="B11" s="139" t="s">
        <v>22</v>
      </c>
      <c r="C11" s="144">
        <f>'BS SCHEDULE'!C64</f>
        <v>5731603.88</v>
      </c>
      <c r="G11" s="138"/>
    </row>
    <row r="12" spans="3:7">
      <c r="C12" s="144"/>
      <c r="E12" s="135" t="s">
        <v>23</v>
      </c>
      <c r="F12" s="139" t="s">
        <v>24</v>
      </c>
      <c r="G12" s="138">
        <f>'BS SCHEDULE'!C178</f>
        <v>1441358.94</v>
      </c>
    </row>
    <row r="13" spans="1:9">
      <c r="A13" s="135" t="s">
        <v>25</v>
      </c>
      <c r="B13" s="139" t="s">
        <v>26</v>
      </c>
      <c r="C13" s="145">
        <f>'BS SCHEDULE'!C70</f>
        <v>26250</v>
      </c>
      <c r="G13" s="138"/>
      <c r="I13" s="148"/>
    </row>
    <row r="14" spans="3:9">
      <c r="C14" s="144"/>
      <c r="E14" s="135" t="s">
        <v>27</v>
      </c>
      <c r="F14" s="139" t="s">
        <v>28</v>
      </c>
      <c r="G14" s="138">
        <f>'BS SCHEDULE'!C183</f>
        <v>30068586.6263</v>
      </c>
      <c r="I14" s="148"/>
    </row>
    <row r="15" spans="1:7">
      <c r="A15" s="136" t="s">
        <v>29</v>
      </c>
      <c r="B15" s="139" t="s">
        <v>30</v>
      </c>
      <c r="C15" s="144">
        <f>'BS SCHEDULE'!C77</f>
        <v>146343347.659928</v>
      </c>
      <c r="G15" s="138"/>
    </row>
    <row r="16" spans="2:9">
      <c r="B16" s="135"/>
      <c r="C16" s="144"/>
      <c r="E16" s="135" t="s">
        <v>31</v>
      </c>
      <c r="F16" s="139" t="s">
        <v>32</v>
      </c>
      <c r="G16" s="138">
        <f>'BS SCHEDULE'!C187</f>
        <v>20701596.095853</v>
      </c>
      <c r="I16" s="140"/>
    </row>
    <row r="17" spans="2:7">
      <c r="B17" s="135"/>
      <c r="C17" s="144"/>
      <c r="G17" s="138"/>
    </row>
    <row r="18" spans="1:7">
      <c r="A18" s="136"/>
      <c r="C18" s="144"/>
      <c r="G18" s="138"/>
    </row>
    <row r="19" ht="13.5" spans="3:10">
      <c r="C19" s="146">
        <f>SUM(C7:C17)+0.47</f>
        <v>152583464.949928</v>
      </c>
      <c r="G19" s="147">
        <f>SUM(G6:G17)+0.1</f>
        <v>152583464.952153</v>
      </c>
      <c r="I19" s="148"/>
      <c r="J19" s="148"/>
    </row>
    <row r="20" ht="13.5" spans="7:8">
      <c r="G20" s="138"/>
      <c r="H20" s="148"/>
    </row>
    <row r="21" spans="6:9">
      <c r="F21" s="149"/>
      <c r="G21" s="138"/>
      <c r="I21" s="148"/>
    </row>
    <row r="22" spans="7:9">
      <c r="G22" s="138"/>
      <c r="H22" s="150"/>
      <c r="I22" s="148"/>
    </row>
    <row r="23" spans="5:9">
      <c r="E23" s="148"/>
      <c r="H23" s="148"/>
      <c r="I23" s="148"/>
    </row>
  </sheetData>
  <printOptions gridLines="1"/>
  <pageMargins left="0.7" right="0.7" top="0.75" bottom="0.75" header="0.3" footer="0.3"/>
  <pageSetup paperSize="9" scale="94" orientation="portrait"/>
  <headerFooter>
    <oddHeader>&amp;C&amp;F&amp;A</oddHeader>
    <oddFooter>&amp;CPage &amp;P of &amp;NAddress: 5-4-187 ....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4" sqref="A4"/>
    </sheetView>
  </sheetViews>
  <sheetFormatPr defaultColWidth="9.14285714285714" defaultRowHeight="12.75"/>
  <cols>
    <col min="1" max="1" width="4.28571428571429" style="2" customWidth="1"/>
    <col min="2" max="2" width="16.1428571428571" style="96" customWidth="1"/>
    <col min="3" max="3" width="7.28571428571429" style="91" customWidth="1"/>
    <col min="4" max="4" width="6.85714285714286" style="130" customWidth="1"/>
    <col min="5" max="5" width="16.8571428571429" style="91" customWidth="1"/>
    <col min="6" max="6" width="3.57142857142857" style="2" customWidth="1"/>
    <col min="7" max="7" width="4.57142857142857" style="2" customWidth="1"/>
    <col min="8" max="8" width="12.5714285714286" style="96" customWidth="1"/>
    <col min="9" max="9" width="11.5714285714286" style="2" customWidth="1"/>
    <col min="10" max="10" width="16.8571428571429" style="91" customWidth="1"/>
    <col min="11" max="11" width="14.1428571428571" style="2" customWidth="1"/>
    <col min="12" max="12" width="9.14285714285714" style="2"/>
    <col min="13" max="13" width="18.7142857142857" style="2" customWidth="1"/>
    <col min="14" max="14" width="15.2857142857143" style="2" customWidth="1"/>
    <col min="15" max="16384" width="9.14285714285714" style="2"/>
  </cols>
  <sheetData>
    <row r="1" spans="1:8">
      <c r="A1" s="2" t="str">
        <f>BS!A1</f>
        <v>ASSESSMENT YEAR </v>
      </c>
      <c r="C1" s="91" t="str">
        <f>BS!C1</f>
        <v>2025-26</v>
      </c>
      <c r="D1" s="131" t="str">
        <f>BS!E1</f>
        <v>BALANCES AS ON:</v>
      </c>
      <c r="F1" s="132"/>
      <c r="G1" s="132"/>
      <c r="H1" s="132" t="str">
        <f>BS!F1</f>
        <v>30/04/2024</v>
      </c>
    </row>
    <row r="2" spans="1:4">
      <c r="A2" s="2" t="str">
        <f>BS!A2</f>
        <v>NAME OF THE ENTITY:</v>
      </c>
      <c r="D2" s="130" t="str">
        <f>BS!C2</f>
        <v>M/s. MPPL-MAYFLOWER PLATINUM</v>
      </c>
    </row>
    <row r="3" spans="1:1">
      <c r="A3" s="2" t="s">
        <v>33</v>
      </c>
    </row>
    <row r="5" ht="25.5" spans="1:10">
      <c r="A5" s="2" t="s">
        <v>34</v>
      </c>
      <c r="B5" s="96" t="s">
        <v>35</v>
      </c>
      <c r="E5" s="91">
        <f>WIP!D33</f>
        <v>29801682</v>
      </c>
      <c r="G5" s="2" t="s">
        <v>36</v>
      </c>
      <c r="H5" s="96" t="s">
        <v>37</v>
      </c>
      <c r="J5" s="91">
        <f>PCM!F25</f>
        <v>0.325852990150452</v>
      </c>
    </row>
    <row r="6" ht="38.25" spans="1:10">
      <c r="A6" s="2" t="s">
        <v>34</v>
      </c>
      <c r="B6" s="96" t="s">
        <v>38</v>
      </c>
      <c r="E6" s="91">
        <f>WIP!D38</f>
        <v>266904.98</v>
      </c>
      <c r="G6" s="2" t="s">
        <v>36</v>
      </c>
      <c r="H6" s="96" t="s">
        <v>39</v>
      </c>
      <c r="J6" s="91">
        <f>WIP!D41</f>
        <v>30068586.6263</v>
      </c>
    </row>
    <row r="7" spans="1:11">
      <c r="A7" s="2" t="s">
        <v>34</v>
      </c>
      <c r="B7" s="96" t="s">
        <v>40</v>
      </c>
      <c r="E7" s="91">
        <f>J9-SUM(E5:E6)</f>
        <v>-0.0278470516204834</v>
      </c>
      <c r="K7" s="34"/>
    </row>
    <row r="9" ht="13.5" spans="5:11">
      <c r="E9" s="95">
        <f>SUM(E5:E7)</f>
        <v>30068586.9521529</v>
      </c>
      <c r="J9" s="95">
        <f>SUM(J5:J8)</f>
        <v>30068586.9521529</v>
      </c>
      <c r="K9" s="34"/>
    </row>
    <row r="10" ht="13.5"/>
    <row r="11" spans="1:11">
      <c r="A11" s="2" t="s">
        <v>41</v>
      </c>
      <c r="K11" s="34"/>
    </row>
    <row r="13" spans="2:10">
      <c r="B13" s="96" t="s">
        <v>42</v>
      </c>
      <c r="C13" s="91" t="s">
        <v>8</v>
      </c>
      <c r="E13" s="91" t="s">
        <v>9</v>
      </c>
      <c r="H13" s="96" t="s">
        <v>43</v>
      </c>
      <c r="I13" s="2" t="s">
        <v>8</v>
      </c>
      <c r="J13" s="91" t="s">
        <v>9</v>
      </c>
    </row>
    <row r="14" spans="1:10">
      <c r="A14" s="2" t="s">
        <v>44</v>
      </c>
      <c r="B14" s="96" t="s">
        <v>45</v>
      </c>
      <c r="C14" s="133" t="s">
        <v>46</v>
      </c>
      <c r="E14" s="4">
        <f>'P&amp;L SCHEDULES'!B8</f>
        <v>5421</v>
      </c>
      <c r="G14" s="2" t="s">
        <v>36</v>
      </c>
      <c r="H14" s="96" t="s">
        <v>40</v>
      </c>
      <c r="J14" s="91">
        <f>E7</f>
        <v>-0.0278470516204834</v>
      </c>
    </row>
    <row r="15" ht="25.5" spans="1:11">
      <c r="A15" s="2" t="s">
        <v>44</v>
      </c>
      <c r="B15" s="96" t="s">
        <v>47</v>
      </c>
      <c r="C15" s="133" t="s">
        <v>48</v>
      </c>
      <c r="E15" s="4">
        <f>'P&amp;L SCHEDULES'!B18</f>
        <v>98775</v>
      </c>
      <c r="G15" s="2" t="s">
        <v>44</v>
      </c>
      <c r="H15" s="96" t="s">
        <v>49</v>
      </c>
      <c r="I15" s="135"/>
      <c r="J15" s="91">
        <f>E19-J14</f>
        <v>111230.047847052</v>
      </c>
      <c r="K15" s="135"/>
    </row>
    <row r="16" ht="25.5" spans="1:11">
      <c r="A16" s="2" t="s">
        <v>44</v>
      </c>
      <c r="B16" s="96" t="s">
        <v>50</v>
      </c>
      <c r="C16" s="133" t="s">
        <v>51</v>
      </c>
      <c r="E16" s="4">
        <f>'P&amp;L SCHEDULES'!B24</f>
        <v>7034.02</v>
      </c>
      <c r="I16" s="136"/>
      <c r="J16" s="137"/>
      <c r="K16" s="135"/>
    </row>
    <row r="17" spans="9:11">
      <c r="I17" s="136"/>
      <c r="J17" s="138"/>
      <c r="K17" s="135"/>
    </row>
    <row r="18" spans="9:9">
      <c r="I18" s="96"/>
    </row>
    <row r="19" ht="13.5" spans="5:10">
      <c r="E19" s="95">
        <f>SUM(E14:E17)</f>
        <v>111230.02</v>
      </c>
      <c r="J19" s="95">
        <f>SUM(J14:J17)</f>
        <v>111230.02</v>
      </c>
    </row>
    <row r="20" ht="13.5" spans="8:8">
      <c r="H20" s="134"/>
    </row>
  </sheetData>
  <printOptions gridLines="1"/>
  <pageMargins left="0.31" right="0.35" top="0.748031496062992" bottom="0.748031496062992" header="0.31496062992126" footer="0.31496062992126"/>
  <pageSetup paperSize="9" scale="95" orientation="portrait"/>
  <headerFooter>
    <oddHeader>&amp;C&amp;F&amp;A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9"/>
  <sheetViews>
    <sheetView workbookViewId="0">
      <selection activeCell="D2" sqref="D2"/>
    </sheetView>
  </sheetViews>
  <sheetFormatPr defaultColWidth="9.14285714285714" defaultRowHeight="12.75" outlineLevelCol="4"/>
  <cols>
    <col min="1" max="1" width="39" style="98" customWidth="1"/>
    <col min="2" max="2" width="14.5714285714286" style="99" customWidth="1"/>
    <col min="3" max="3" width="17" style="99" customWidth="1"/>
    <col min="4" max="4" width="15.2857142857143" style="98" customWidth="1"/>
    <col min="5" max="16384" width="9.14285714285714" style="98"/>
  </cols>
  <sheetData>
    <row r="1" spans="1:4">
      <c r="A1" s="98" t="str">
        <f>BS!A1</f>
        <v>ASSESSMENT YEAR </v>
      </c>
      <c r="B1" s="99" t="str">
        <f>BS!C1</f>
        <v>2025-26</v>
      </c>
      <c r="C1" s="99" t="str">
        <f>BS!E1</f>
        <v>BALANCES AS ON:</v>
      </c>
      <c r="D1" s="151" t="s">
        <v>3</v>
      </c>
    </row>
    <row r="2" spans="1:2">
      <c r="A2" s="98" t="str">
        <f>BS!A2</f>
        <v>NAME OF THE ENTITY:</v>
      </c>
      <c r="B2" s="99" t="str">
        <f>BS!C2</f>
        <v>M/s. MPPL-MAYFLOWER PLATINUM</v>
      </c>
    </row>
    <row r="3" spans="1:1">
      <c r="A3" s="98" t="s">
        <v>52</v>
      </c>
    </row>
    <row r="4" spans="3:3">
      <c r="C4" s="101" t="s">
        <v>53</v>
      </c>
    </row>
    <row r="6" spans="1:1">
      <c r="A6" s="98" t="s">
        <v>54</v>
      </c>
    </row>
    <row r="7" spans="1:1">
      <c r="A7" s="98" t="s">
        <v>55</v>
      </c>
    </row>
    <row r="8" spans="1:3">
      <c r="A8" s="102" t="s">
        <v>56</v>
      </c>
      <c r="C8" s="103">
        <v>1798</v>
      </c>
    </row>
    <row r="9" spans="1:3">
      <c r="A9" s="102" t="s">
        <v>57</v>
      </c>
      <c r="C9" s="103">
        <v>9450</v>
      </c>
    </row>
    <row r="10" spans="1:3">
      <c r="A10" s="102" t="s">
        <v>58</v>
      </c>
      <c r="C10" s="103">
        <v>2919</v>
      </c>
    </row>
    <row r="11" spans="1:3">
      <c r="A11" s="102" t="s">
        <v>59</v>
      </c>
      <c r="C11" s="103">
        <v>476.16</v>
      </c>
    </row>
    <row r="12" spans="1:3">
      <c r="A12" s="102" t="s">
        <v>60</v>
      </c>
      <c r="C12" s="103">
        <v>19652</v>
      </c>
    </row>
    <row r="13" ht="13.5" spans="3:3">
      <c r="C13" s="104">
        <f>SUM(C8:C12)</f>
        <v>34295.16</v>
      </c>
    </row>
    <row r="14" ht="13.5"/>
    <row r="15" spans="1:1">
      <c r="A15" s="98" t="s">
        <v>61</v>
      </c>
    </row>
    <row r="16" spans="1:1">
      <c r="A16" s="98" t="s">
        <v>62</v>
      </c>
    </row>
    <row r="17" spans="1:1">
      <c r="A17" s="98" t="s">
        <v>63</v>
      </c>
    </row>
    <row r="18" spans="1:3">
      <c r="A18" s="98" t="s">
        <v>64</v>
      </c>
      <c r="C18" s="99">
        <v>244273.78</v>
      </c>
    </row>
    <row r="19" spans="1:3">
      <c r="A19" s="98" t="s">
        <v>65</v>
      </c>
      <c r="C19" s="99">
        <v>203694</v>
      </c>
    </row>
    <row r="20" ht="13.5" spans="3:3">
      <c r="C20" s="104">
        <f>SUM(C18:C19)</f>
        <v>447967.78</v>
      </c>
    </row>
    <row r="21" ht="13.5"/>
    <row r="22" spans="1:1">
      <c r="A22" s="98" t="s">
        <v>66</v>
      </c>
    </row>
    <row r="23" spans="1:1">
      <c r="A23" s="98" t="s">
        <v>67</v>
      </c>
    </row>
    <row r="24" spans="1:2">
      <c r="A24" s="105" t="s">
        <v>68</v>
      </c>
      <c r="B24" s="106"/>
    </row>
    <row r="25" spans="1:2">
      <c r="A25" s="107" t="s">
        <v>69</v>
      </c>
      <c r="B25" s="108">
        <v>10259</v>
      </c>
    </row>
    <row r="26" spans="1:2">
      <c r="A26" s="107" t="s">
        <v>70</v>
      </c>
      <c r="B26" s="109">
        <v>1</v>
      </c>
    </row>
    <row r="27" spans="1:3">
      <c r="A27" s="107" t="s">
        <v>71</v>
      </c>
      <c r="B27" s="110">
        <v>1</v>
      </c>
      <c r="C27" s="103">
        <f>SUM(B25:B27)</f>
        <v>10261</v>
      </c>
    </row>
    <row r="28" spans="1:2">
      <c r="A28" s="105" t="s">
        <v>72</v>
      </c>
      <c r="B28" s="106"/>
    </row>
    <row r="29" spans="1:2">
      <c r="A29" s="107" t="s">
        <v>73</v>
      </c>
      <c r="B29" s="109">
        <v>47823</v>
      </c>
    </row>
    <row r="30" spans="1:2">
      <c r="A30" s="107" t="s">
        <v>74</v>
      </c>
      <c r="B30" s="109">
        <v>24450</v>
      </c>
    </row>
    <row r="31" spans="1:2">
      <c r="A31" s="107" t="s">
        <v>75</v>
      </c>
      <c r="B31" s="109">
        <v>31680</v>
      </c>
    </row>
    <row r="32" spans="1:2">
      <c r="A32" s="107" t="s">
        <v>76</v>
      </c>
      <c r="B32" s="109">
        <v>10000</v>
      </c>
    </row>
    <row r="33" spans="1:2">
      <c r="A33" s="107" t="s">
        <v>77</v>
      </c>
      <c r="B33" s="109">
        <v>8491</v>
      </c>
    </row>
    <row r="34" spans="1:2">
      <c r="A34" s="107" t="s">
        <v>78</v>
      </c>
      <c r="B34" s="109">
        <v>44368</v>
      </c>
    </row>
    <row r="35" spans="1:2">
      <c r="A35" s="107" t="s">
        <v>79</v>
      </c>
      <c r="B35" s="109">
        <v>10000</v>
      </c>
    </row>
    <row r="36" spans="1:2">
      <c r="A36" s="107" t="s">
        <v>80</v>
      </c>
      <c r="B36" s="109">
        <v>10000</v>
      </c>
    </row>
    <row r="37" spans="1:2">
      <c r="A37" s="107" t="s">
        <v>81</v>
      </c>
      <c r="B37" s="109">
        <v>25000</v>
      </c>
    </row>
    <row r="38" spans="1:3">
      <c r="A38" s="107" t="s">
        <v>82</v>
      </c>
      <c r="B38" s="110">
        <v>44772</v>
      </c>
      <c r="C38" s="103">
        <f>SUM(B29:B38)</f>
        <v>256584</v>
      </c>
    </row>
    <row r="39" spans="1:2">
      <c r="A39" s="105" t="s">
        <v>83</v>
      </c>
      <c r="B39" s="106"/>
    </row>
    <row r="40" spans="1:2">
      <c r="A40" s="107" t="s">
        <v>84</v>
      </c>
      <c r="B40" s="109">
        <v>740.38</v>
      </c>
    </row>
    <row r="41" spans="1:2">
      <c r="A41" s="107" t="s">
        <v>85</v>
      </c>
      <c r="B41" s="109">
        <v>225000</v>
      </c>
    </row>
    <row r="42" spans="1:2">
      <c r="A42" s="107" t="s">
        <v>86</v>
      </c>
      <c r="B42" s="109">
        <v>17200</v>
      </c>
    </row>
    <row r="43" spans="1:2">
      <c r="A43" s="107" t="s">
        <v>87</v>
      </c>
      <c r="B43" s="109">
        <v>59822</v>
      </c>
    </row>
    <row r="44" spans="1:2">
      <c r="A44" s="107" t="s">
        <v>88</v>
      </c>
      <c r="B44" s="109">
        <v>34024</v>
      </c>
    </row>
    <row r="45" spans="1:2">
      <c r="A45" s="107" t="s">
        <v>89</v>
      </c>
      <c r="B45" s="109">
        <v>200572</v>
      </c>
    </row>
    <row r="46" spans="1:2">
      <c r="A46" s="107" t="s">
        <v>90</v>
      </c>
      <c r="B46" s="109">
        <v>5652</v>
      </c>
    </row>
    <row r="47" spans="1:2">
      <c r="A47" s="107" t="s">
        <v>91</v>
      </c>
      <c r="B47" s="109">
        <v>48392.5</v>
      </c>
    </row>
    <row r="48" spans="1:2">
      <c r="A48" s="107" t="s">
        <v>92</v>
      </c>
      <c r="B48" s="109">
        <v>571</v>
      </c>
    </row>
    <row r="49" spans="1:2">
      <c r="A49" s="107" t="s">
        <v>93</v>
      </c>
      <c r="B49" s="109">
        <v>2500</v>
      </c>
    </row>
    <row r="50" spans="1:2">
      <c r="A50" s="107" t="s">
        <v>94</v>
      </c>
      <c r="B50" s="109">
        <v>572</v>
      </c>
    </row>
    <row r="51" spans="1:2">
      <c r="A51" s="107" t="s">
        <v>95</v>
      </c>
      <c r="B51" s="109">
        <v>572</v>
      </c>
    </row>
    <row r="52" spans="1:2">
      <c r="A52" s="107" t="s">
        <v>96</v>
      </c>
      <c r="B52" s="109">
        <v>11548</v>
      </c>
    </row>
    <row r="53" spans="1:2">
      <c r="A53" s="107" t="s">
        <v>97</v>
      </c>
      <c r="B53" s="109">
        <v>1074</v>
      </c>
    </row>
    <row r="54" spans="1:2">
      <c r="A54" s="107" t="s">
        <v>98</v>
      </c>
      <c r="B54" s="109">
        <v>4200000</v>
      </c>
    </row>
    <row r="55" spans="1:3">
      <c r="A55" s="107" t="s">
        <v>99</v>
      </c>
      <c r="B55" s="110">
        <v>6100</v>
      </c>
      <c r="C55" s="103">
        <f>SUM(B40:B55)</f>
        <v>4814339.88</v>
      </c>
    </row>
    <row r="56" spans="1:2">
      <c r="A56" s="105" t="s">
        <v>100</v>
      </c>
      <c r="B56" s="106"/>
    </row>
    <row r="57" s="98" customFormat="1" spans="1:3">
      <c r="A57" s="111" t="s">
        <v>101</v>
      </c>
      <c r="B57" s="108">
        <v>17710</v>
      </c>
      <c r="C57" s="99"/>
    </row>
    <row r="58" s="98" customFormat="1" spans="1:3">
      <c r="A58" s="107" t="s">
        <v>102</v>
      </c>
      <c r="B58" s="109">
        <v>27937</v>
      </c>
      <c r="C58" s="99"/>
    </row>
    <row r="59" s="98" customFormat="1" spans="1:3">
      <c r="A59" s="107" t="s">
        <v>103</v>
      </c>
      <c r="B59" s="109">
        <v>18534</v>
      </c>
      <c r="C59" s="99"/>
    </row>
    <row r="60" s="98" customFormat="1" spans="1:3">
      <c r="A60" s="107" t="s">
        <v>104</v>
      </c>
      <c r="B60" s="110">
        <v>18044</v>
      </c>
      <c r="C60" s="103">
        <f>SUM(B57:B60)</f>
        <v>82225</v>
      </c>
    </row>
    <row r="61" spans="1:2">
      <c r="A61" s="107"/>
      <c r="B61" s="112"/>
    </row>
    <row r="62" spans="1:2">
      <c r="A62" s="107" t="s">
        <v>105</v>
      </c>
      <c r="B62" s="112">
        <v>60449</v>
      </c>
    </row>
    <row r="63" spans="1:3">
      <c r="A63" s="111" t="s">
        <v>106</v>
      </c>
      <c r="B63" s="113">
        <v>507745</v>
      </c>
      <c r="C63" s="103">
        <f>B62+B63</f>
        <v>568194</v>
      </c>
    </row>
    <row r="64" spans="3:3">
      <c r="C64" s="104">
        <f>SUM(C24:C63)</f>
        <v>5731603.88</v>
      </c>
    </row>
    <row r="66" spans="1:1">
      <c r="A66" s="114" t="s">
        <v>107</v>
      </c>
    </row>
    <row r="67" spans="1:1">
      <c r="A67" s="98" t="s">
        <v>108</v>
      </c>
    </row>
    <row r="68" spans="1:3">
      <c r="A68" s="98" t="s">
        <v>109</v>
      </c>
      <c r="B68" s="115"/>
      <c r="C68" s="115"/>
    </row>
    <row r="69" spans="1:3">
      <c r="A69" s="98" t="s">
        <v>110</v>
      </c>
      <c r="B69" s="115"/>
      <c r="C69" s="116">
        <v>26250</v>
      </c>
    </row>
    <row r="70" spans="3:3">
      <c r="C70" s="117">
        <f>SUM(C69:C69)</f>
        <v>26250</v>
      </c>
    </row>
    <row r="73" spans="1:1">
      <c r="A73" s="114" t="s">
        <v>111</v>
      </c>
    </row>
    <row r="74" spans="1:1">
      <c r="A74" s="98" t="s">
        <v>112</v>
      </c>
    </row>
    <row r="75" spans="1:3">
      <c r="A75" s="98" t="s">
        <v>113</v>
      </c>
      <c r="C75" s="99">
        <f>[2]BS!$C$15</f>
        <v>146454577.707775</v>
      </c>
    </row>
    <row r="76" spans="1:3">
      <c r="A76" s="98" t="s">
        <v>114</v>
      </c>
      <c r="C76" s="99">
        <f>-'CAC &amp; P&amp;L'!J15</f>
        <v>-111230.047847052</v>
      </c>
    </row>
    <row r="77" spans="1:3">
      <c r="A77" s="98" t="s">
        <v>115</v>
      </c>
      <c r="C77" s="104">
        <f>SUM(C75:C76)</f>
        <v>146343347.659928</v>
      </c>
    </row>
    <row r="78" ht="13.5"/>
    <row r="79" spans="1:1">
      <c r="A79" s="114" t="s">
        <v>116</v>
      </c>
    </row>
    <row r="80" spans="1:1">
      <c r="A80" s="98" t="s">
        <v>117</v>
      </c>
    </row>
    <row r="81" spans="1:3">
      <c r="A81" s="118" t="s">
        <v>118</v>
      </c>
      <c r="C81" s="108">
        <v>24896.94</v>
      </c>
    </row>
    <row r="82" spans="1:3">
      <c r="A82" s="118" t="s">
        <v>119</v>
      </c>
      <c r="C82" s="108">
        <v>-1783</v>
      </c>
    </row>
    <row r="83" spans="1:3">
      <c r="A83" s="111" t="s">
        <v>120</v>
      </c>
      <c r="C83" s="108">
        <v>25000</v>
      </c>
    </row>
    <row r="84" spans="1:3">
      <c r="A84" s="111" t="s">
        <v>121</v>
      </c>
      <c r="C84" s="108">
        <v>125485.18</v>
      </c>
    </row>
    <row r="85" spans="1:3">
      <c r="A85" s="111" t="s">
        <v>122</v>
      </c>
      <c r="C85" s="108">
        <v>225000</v>
      </c>
    </row>
    <row r="86" ht="13.5" spans="3:3">
      <c r="C86" s="104">
        <f>SUM(C81:C85)</f>
        <v>398599.12</v>
      </c>
    </row>
    <row r="87" ht="13.5"/>
    <row r="89" spans="1:1">
      <c r="A89" s="114" t="s">
        <v>123</v>
      </c>
    </row>
    <row r="90" spans="1:1">
      <c r="A90" s="98" t="s">
        <v>124</v>
      </c>
    </row>
    <row r="91" spans="1:1">
      <c r="A91" s="105" t="s">
        <v>125</v>
      </c>
    </row>
    <row r="92" spans="1:2">
      <c r="A92" s="107" t="s">
        <v>126</v>
      </c>
      <c r="B92" s="99">
        <v>40000</v>
      </c>
    </row>
    <row r="93" spans="1:2">
      <c r="A93" s="107" t="s">
        <v>127</v>
      </c>
      <c r="B93" s="99">
        <v>100000</v>
      </c>
    </row>
    <row r="94" spans="1:2">
      <c r="A94" s="107" t="s">
        <v>128</v>
      </c>
      <c r="B94" s="99">
        <v>50000</v>
      </c>
    </row>
    <row r="95" spans="1:3">
      <c r="A95" s="107" t="s">
        <v>129</v>
      </c>
      <c r="B95" s="119">
        <v>50000</v>
      </c>
      <c r="C95" s="99">
        <f>SUM(B92:B95)</f>
        <v>240000</v>
      </c>
    </row>
    <row r="96" spans="1:3">
      <c r="A96" s="120" t="s">
        <v>130</v>
      </c>
      <c r="B96" s="121"/>
      <c r="C96" s="115"/>
    </row>
    <row r="97" spans="1:2">
      <c r="A97" s="107" t="s">
        <v>131</v>
      </c>
      <c r="B97" s="109">
        <v>600</v>
      </c>
    </row>
    <row r="98" spans="1:2">
      <c r="A98" s="107" t="s">
        <v>132</v>
      </c>
      <c r="B98" s="109">
        <v>3000</v>
      </c>
    </row>
    <row r="99" spans="1:2">
      <c r="A99" s="107" t="s">
        <v>133</v>
      </c>
      <c r="B99" s="109">
        <v>48120</v>
      </c>
    </row>
    <row r="100" spans="1:2">
      <c r="A100" s="107" t="s">
        <v>134</v>
      </c>
      <c r="B100" s="109">
        <v>20296</v>
      </c>
    </row>
    <row r="101" spans="1:2">
      <c r="A101" s="107" t="s">
        <v>135</v>
      </c>
      <c r="B101" s="109">
        <v>85800</v>
      </c>
    </row>
    <row r="102" spans="1:2">
      <c r="A102" s="107" t="s">
        <v>136</v>
      </c>
      <c r="B102" s="109">
        <v>11800</v>
      </c>
    </row>
    <row r="103" spans="1:2">
      <c r="A103" s="107" t="s">
        <v>137</v>
      </c>
      <c r="B103" s="109">
        <v>7200</v>
      </c>
    </row>
    <row r="104" spans="1:2">
      <c r="A104" s="107" t="s">
        <v>138</v>
      </c>
      <c r="B104" s="109">
        <v>3700</v>
      </c>
    </row>
    <row r="105" spans="1:2">
      <c r="A105" s="107" t="s">
        <v>139</v>
      </c>
      <c r="B105" s="109">
        <v>10043</v>
      </c>
    </row>
    <row r="106" spans="1:2">
      <c r="A106" s="107" t="s">
        <v>140</v>
      </c>
      <c r="B106" s="109">
        <v>62000</v>
      </c>
    </row>
    <row r="107" spans="1:3">
      <c r="A107" s="107" t="s">
        <v>141</v>
      </c>
      <c r="B107" s="110">
        <v>8250</v>
      </c>
      <c r="C107" s="103">
        <f>SUM(B97:B107)</f>
        <v>260809</v>
      </c>
    </row>
    <row r="108" spans="1:3">
      <c r="A108" s="120" t="s">
        <v>142</v>
      </c>
      <c r="B108" s="121"/>
      <c r="C108" s="115"/>
    </row>
    <row r="109" spans="1:3">
      <c r="A109" s="122" t="s">
        <v>143</v>
      </c>
      <c r="B109" s="112">
        <v>28350</v>
      </c>
      <c r="C109" s="115"/>
    </row>
    <row r="110" spans="1:3">
      <c r="A110" s="122" t="s">
        <v>144</v>
      </c>
      <c r="B110" s="110">
        <v>8454</v>
      </c>
      <c r="C110" s="116">
        <f>SUM(B109:B110)</f>
        <v>36804</v>
      </c>
    </row>
    <row r="111" spans="1:3">
      <c r="A111" s="120" t="s">
        <v>145</v>
      </c>
      <c r="B111" s="121"/>
      <c r="C111" s="115"/>
    </row>
    <row r="112" spans="1:3">
      <c r="A112" s="123" t="s">
        <v>146</v>
      </c>
      <c r="B112" s="124">
        <v>98527534.77</v>
      </c>
      <c r="C112" s="115"/>
    </row>
    <row r="113" s="98" customFormat="1" spans="1:3">
      <c r="A113" s="123" t="s">
        <v>147</v>
      </c>
      <c r="B113" s="124">
        <v>90706</v>
      </c>
      <c r="C113" s="115"/>
    </row>
    <row r="114" spans="1:3">
      <c r="A114" s="123" t="s">
        <v>148</v>
      </c>
      <c r="B114" s="124">
        <v>29597</v>
      </c>
      <c r="C114" s="115"/>
    </row>
    <row r="115" spans="1:3">
      <c r="A115" s="122" t="s">
        <v>149</v>
      </c>
      <c r="B115" s="124">
        <v>498246</v>
      </c>
      <c r="C115" s="115"/>
    </row>
    <row r="116" spans="1:3">
      <c r="A116" s="122" t="s">
        <v>150</v>
      </c>
      <c r="B116" s="124">
        <v>230913.3</v>
      </c>
      <c r="C116" s="115"/>
    </row>
    <row r="117" spans="1:3">
      <c r="A117" s="122" t="s">
        <v>151</v>
      </c>
      <c r="B117" s="124">
        <v>7400</v>
      </c>
      <c r="C117" s="115"/>
    </row>
    <row r="118" spans="1:3">
      <c r="A118" s="122" t="s">
        <v>152</v>
      </c>
      <c r="B118" s="124">
        <v>3857</v>
      </c>
      <c r="C118" s="115"/>
    </row>
    <row r="119" spans="1:3">
      <c r="A119" s="122" t="s">
        <v>153</v>
      </c>
      <c r="B119" s="125">
        <v>17987</v>
      </c>
      <c r="C119" s="115">
        <f>SUM(B112:B119)</f>
        <v>99406241.07</v>
      </c>
    </row>
    <row r="120" spans="1:3">
      <c r="A120" s="120" t="s">
        <v>154</v>
      </c>
      <c r="B120" s="112"/>
      <c r="C120" s="115"/>
    </row>
    <row r="121" s="98" customFormat="1" spans="1:3">
      <c r="A121" s="122" t="s">
        <v>155</v>
      </c>
      <c r="B121" s="112">
        <v>5000</v>
      </c>
      <c r="C121" s="115">
        <f>B121</f>
        <v>5000</v>
      </c>
    </row>
    <row r="122" spans="1:3">
      <c r="A122" s="120" t="s">
        <v>156</v>
      </c>
      <c r="B122" s="121"/>
      <c r="C122" s="115"/>
    </row>
    <row r="123" spans="1:3">
      <c r="A123" s="122" t="s">
        <v>157</v>
      </c>
      <c r="B123" s="110">
        <v>5358</v>
      </c>
      <c r="C123" s="116">
        <f>SUM(B123:B123)</f>
        <v>5358</v>
      </c>
    </row>
    <row r="124" ht="13.5" spans="3:4">
      <c r="C124" s="104">
        <f>SUM(C92:C123)</f>
        <v>99954212.07</v>
      </c>
      <c r="D124" s="126"/>
    </row>
    <row r="125" ht="13.5"/>
    <row r="126" spans="1:1">
      <c r="A126" s="114" t="s">
        <v>158</v>
      </c>
    </row>
    <row r="127" spans="1:1">
      <c r="A127" s="98" t="s">
        <v>159</v>
      </c>
    </row>
    <row r="128" spans="1:1">
      <c r="A128" s="98" t="s">
        <v>160</v>
      </c>
    </row>
    <row r="129" spans="1:5">
      <c r="A129" s="107" t="s">
        <v>161</v>
      </c>
      <c r="B129" s="109">
        <v>23602</v>
      </c>
      <c r="C129" s="115"/>
      <c r="D129" s="127"/>
      <c r="E129" s="128"/>
    </row>
    <row r="130" spans="1:5">
      <c r="A130" s="107" t="s">
        <v>162</v>
      </c>
      <c r="B130" s="109">
        <v>23824</v>
      </c>
      <c r="C130" s="115"/>
      <c r="D130" s="127"/>
      <c r="E130" s="128"/>
    </row>
    <row r="131" spans="1:5">
      <c r="A131" s="107" t="s">
        <v>163</v>
      </c>
      <c r="B131" s="109">
        <v>24750</v>
      </c>
      <c r="C131" s="115"/>
      <c r="D131" s="127"/>
      <c r="E131" s="128"/>
    </row>
    <row r="132" spans="1:5">
      <c r="A132" s="107" t="s">
        <v>164</v>
      </c>
      <c r="B132" s="109">
        <v>5915.8</v>
      </c>
      <c r="C132" s="115"/>
      <c r="D132" s="127"/>
      <c r="E132" s="128"/>
    </row>
    <row r="133" spans="1:5">
      <c r="A133" s="107" t="s">
        <v>165</v>
      </c>
      <c r="B133" s="109">
        <v>24750</v>
      </c>
      <c r="C133" s="115"/>
      <c r="D133" s="127"/>
      <c r="E133" s="128"/>
    </row>
    <row r="134" spans="1:5">
      <c r="A134" s="107" t="s">
        <v>166</v>
      </c>
      <c r="B134" s="109">
        <v>24750</v>
      </c>
      <c r="C134" s="115"/>
      <c r="D134" s="127"/>
      <c r="E134" s="128"/>
    </row>
    <row r="135" spans="1:5">
      <c r="A135" s="107" t="s">
        <v>167</v>
      </c>
      <c r="B135" s="109">
        <v>24750</v>
      </c>
      <c r="C135" s="115"/>
      <c r="D135" s="127"/>
      <c r="E135" s="128"/>
    </row>
    <row r="136" spans="1:5">
      <c r="A136" s="107" t="s">
        <v>168</v>
      </c>
      <c r="B136" s="109">
        <v>24750</v>
      </c>
      <c r="C136" s="115"/>
      <c r="D136" s="127"/>
      <c r="E136" s="128"/>
    </row>
    <row r="137" spans="1:5">
      <c r="A137" s="107" t="s">
        <v>169</v>
      </c>
      <c r="B137" s="109">
        <v>24750</v>
      </c>
      <c r="C137" s="115"/>
      <c r="D137" s="127"/>
      <c r="E137" s="128"/>
    </row>
    <row r="138" spans="1:5">
      <c r="A138" s="107" t="s">
        <v>170</v>
      </c>
      <c r="B138" s="109">
        <v>19676</v>
      </c>
      <c r="C138" s="115"/>
      <c r="D138" s="127"/>
      <c r="E138" s="128"/>
    </row>
    <row r="139" spans="1:5">
      <c r="A139" s="107" t="s">
        <v>171</v>
      </c>
      <c r="B139" s="109">
        <v>24750</v>
      </c>
      <c r="C139" s="115"/>
      <c r="D139" s="127"/>
      <c r="E139" s="128"/>
    </row>
    <row r="140" spans="1:5">
      <c r="A140" s="107" t="s">
        <v>172</v>
      </c>
      <c r="B140" s="109">
        <v>25104</v>
      </c>
      <c r="C140" s="115"/>
      <c r="D140" s="127"/>
      <c r="E140" s="128"/>
    </row>
    <row r="141" spans="1:5">
      <c r="A141" s="107" t="s">
        <v>173</v>
      </c>
      <c r="B141" s="109">
        <v>20058.64</v>
      </c>
      <c r="C141" s="115"/>
      <c r="D141" s="127"/>
      <c r="E141" s="128"/>
    </row>
    <row r="142" spans="1:5">
      <c r="A142" s="107" t="s">
        <v>174</v>
      </c>
      <c r="B142" s="109">
        <v>15171</v>
      </c>
      <c r="C142" s="115"/>
      <c r="D142" s="127"/>
      <c r="E142" s="128"/>
    </row>
    <row r="143" spans="1:5">
      <c r="A143" s="107" t="s">
        <v>175</v>
      </c>
      <c r="B143" s="109">
        <v>24750</v>
      </c>
      <c r="C143" s="115"/>
      <c r="D143" s="127"/>
      <c r="E143" s="128"/>
    </row>
    <row r="144" spans="1:5">
      <c r="A144" s="107" t="s">
        <v>176</v>
      </c>
      <c r="B144" s="109">
        <v>24750</v>
      </c>
      <c r="C144" s="115"/>
      <c r="D144" s="127"/>
      <c r="E144" s="128"/>
    </row>
    <row r="145" spans="1:5">
      <c r="A145" s="107" t="s">
        <v>177</v>
      </c>
      <c r="B145" s="109">
        <v>24750</v>
      </c>
      <c r="C145" s="115"/>
      <c r="D145" s="127"/>
      <c r="E145" s="128"/>
    </row>
    <row r="146" spans="1:5">
      <c r="A146" s="107" t="s">
        <v>178</v>
      </c>
      <c r="B146" s="109">
        <v>24750</v>
      </c>
      <c r="C146" s="115"/>
      <c r="D146" s="127"/>
      <c r="E146" s="128"/>
    </row>
    <row r="147" spans="1:5">
      <c r="A147" s="107" t="s">
        <v>179</v>
      </c>
      <c r="B147" s="109">
        <v>32140.8</v>
      </c>
      <c r="C147" s="115"/>
      <c r="D147" s="127"/>
      <c r="E147" s="128"/>
    </row>
    <row r="148" spans="1:5">
      <c r="A148" s="107" t="s">
        <v>180</v>
      </c>
      <c r="B148" s="109">
        <v>24750</v>
      </c>
      <c r="C148" s="115"/>
      <c r="D148" s="127"/>
      <c r="E148" s="128"/>
    </row>
    <row r="149" spans="1:5">
      <c r="A149" s="107" t="s">
        <v>181</v>
      </c>
      <c r="B149" s="109">
        <v>24750</v>
      </c>
      <c r="C149" s="115"/>
      <c r="D149" s="127"/>
      <c r="E149" s="128"/>
    </row>
    <row r="150" spans="1:5">
      <c r="A150" s="107" t="s">
        <v>182</v>
      </c>
      <c r="B150" s="109">
        <v>24750</v>
      </c>
      <c r="C150" s="115"/>
      <c r="D150" s="127"/>
      <c r="E150" s="128"/>
    </row>
    <row r="151" spans="1:5">
      <c r="A151" s="107" t="s">
        <v>183</v>
      </c>
      <c r="B151" s="109">
        <v>31104</v>
      </c>
      <c r="C151" s="115"/>
      <c r="D151" s="127"/>
      <c r="E151" s="128"/>
    </row>
    <row r="152" spans="1:5">
      <c r="A152" s="107" t="s">
        <v>184</v>
      </c>
      <c r="B152" s="109">
        <v>24925.54</v>
      </c>
      <c r="C152" s="115"/>
      <c r="D152" s="127"/>
      <c r="E152" s="128"/>
    </row>
    <row r="153" spans="1:5">
      <c r="A153" s="107" t="s">
        <v>185</v>
      </c>
      <c r="B153" s="109">
        <v>25104</v>
      </c>
      <c r="C153" s="115"/>
      <c r="D153" s="127"/>
      <c r="E153" s="128"/>
    </row>
    <row r="154" spans="1:5">
      <c r="A154" s="107" t="s">
        <v>186</v>
      </c>
      <c r="B154" s="109">
        <v>24750</v>
      </c>
      <c r="C154" s="115"/>
      <c r="D154" s="127"/>
      <c r="E154" s="128"/>
    </row>
    <row r="155" spans="1:5">
      <c r="A155" s="107" t="s">
        <v>187</v>
      </c>
      <c r="B155" s="109">
        <v>24750</v>
      </c>
      <c r="C155" s="115"/>
      <c r="D155" s="127"/>
      <c r="E155" s="128"/>
    </row>
    <row r="156" spans="1:5">
      <c r="A156" s="107" t="s">
        <v>188</v>
      </c>
      <c r="B156" s="109">
        <v>24751</v>
      </c>
      <c r="C156" s="115"/>
      <c r="D156" s="127"/>
      <c r="E156" s="128"/>
    </row>
    <row r="157" spans="1:5">
      <c r="A157" s="107" t="s">
        <v>189</v>
      </c>
      <c r="B157" s="109">
        <v>24841</v>
      </c>
      <c r="C157" s="115"/>
      <c r="D157" s="127"/>
      <c r="E157" s="128"/>
    </row>
    <row r="158" spans="1:5">
      <c r="A158" s="107" t="s">
        <v>190</v>
      </c>
      <c r="B158" s="109">
        <v>24751</v>
      </c>
      <c r="C158" s="115"/>
      <c r="D158" s="127"/>
      <c r="E158" s="128"/>
    </row>
    <row r="159" spans="1:5">
      <c r="A159" s="107" t="s">
        <v>191</v>
      </c>
      <c r="B159" s="109">
        <v>24750</v>
      </c>
      <c r="C159" s="115"/>
      <c r="D159" s="127"/>
      <c r="E159" s="128"/>
    </row>
    <row r="160" spans="1:5">
      <c r="A160" s="107" t="s">
        <v>192</v>
      </c>
      <c r="B160" s="109">
        <v>265515.16</v>
      </c>
      <c r="C160" s="115"/>
      <c r="D160" s="127"/>
      <c r="E160" s="128"/>
    </row>
    <row r="161" spans="1:5">
      <c r="A161" s="107" t="s">
        <v>193</v>
      </c>
      <c r="B161" s="109">
        <v>24750</v>
      </c>
      <c r="C161" s="115"/>
      <c r="D161" s="127"/>
      <c r="E161" s="128"/>
    </row>
    <row r="162" spans="1:5">
      <c r="A162" s="107" t="s">
        <v>194</v>
      </c>
      <c r="B162" s="109">
        <v>24750</v>
      </c>
      <c r="C162" s="115"/>
      <c r="D162" s="127"/>
      <c r="E162" s="128"/>
    </row>
    <row r="163" spans="1:5">
      <c r="A163" s="107" t="s">
        <v>195</v>
      </c>
      <c r="B163" s="109">
        <v>74921</v>
      </c>
      <c r="C163" s="115"/>
      <c r="D163" s="127"/>
      <c r="E163" s="128"/>
    </row>
    <row r="164" spans="1:5">
      <c r="A164" s="107" t="s">
        <v>196</v>
      </c>
      <c r="B164" s="109">
        <v>24750</v>
      </c>
      <c r="C164" s="115"/>
      <c r="D164" s="127"/>
      <c r="E164" s="128"/>
    </row>
    <row r="165" spans="1:5">
      <c r="A165" s="107" t="s">
        <v>197</v>
      </c>
      <c r="B165" s="109">
        <v>24750</v>
      </c>
      <c r="C165" s="115"/>
      <c r="D165" s="127"/>
      <c r="E165" s="128"/>
    </row>
    <row r="166" spans="1:5">
      <c r="A166" s="107" t="s">
        <v>198</v>
      </c>
      <c r="B166" s="109">
        <v>24750</v>
      </c>
      <c r="C166" s="115"/>
      <c r="D166" s="127"/>
      <c r="E166" s="128"/>
    </row>
    <row r="167" spans="1:5">
      <c r="A167" s="107" t="s">
        <v>199</v>
      </c>
      <c r="B167" s="109">
        <v>48557</v>
      </c>
      <c r="C167" s="115"/>
      <c r="D167" s="127"/>
      <c r="E167" s="128"/>
    </row>
    <row r="168" spans="1:5">
      <c r="A168" s="107" t="s">
        <v>200</v>
      </c>
      <c r="B168" s="109">
        <v>90</v>
      </c>
      <c r="C168" s="115"/>
      <c r="D168" s="127"/>
      <c r="E168" s="128"/>
    </row>
    <row r="169" spans="1:5">
      <c r="A169" s="107" t="s">
        <v>201</v>
      </c>
      <c r="B169" s="109">
        <v>24750</v>
      </c>
      <c r="D169" s="127"/>
      <c r="E169" s="128"/>
    </row>
    <row r="170" spans="1:5">
      <c r="A170" s="107" t="s">
        <v>202</v>
      </c>
      <c r="B170" s="109">
        <v>24750</v>
      </c>
      <c r="C170" s="115"/>
      <c r="D170" s="127"/>
      <c r="E170" s="128"/>
    </row>
    <row r="171" spans="1:5">
      <c r="A171" s="107" t="s">
        <v>203</v>
      </c>
      <c r="B171" s="109">
        <v>24750</v>
      </c>
      <c r="C171" s="115"/>
      <c r="D171" s="127"/>
      <c r="E171" s="128"/>
    </row>
    <row r="172" spans="1:5">
      <c r="A172" s="107" t="s">
        <v>204</v>
      </c>
      <c r="B172" s="109">
        <v>24750</v>
      </c>
      <c r="C172" s="115"/>
      <c r="D172" s="127"/>
      <c r="E172" s="128"/>
    </row>
    <row r="173" spans="1:5">
      <c r="A173" s="107" t="s">
        <v>205</v>
      </c>
      <c r="B173" s="109">
        <v>540</v>
      </c>
      <c r="C173" s="115"/>
      <c r="D173" s="127"/>
      <c r="E173" s="128"/>
    </row>
    <row r="174" spans="1:5">
      <c r="A174" s="107" t="s">
        <v>206</v>
      </c>
      <c r="B174" s="109">
        <v>24750</v>
      </c>
      <c r="C174" s="115"/>
      <c r="D174" s="127"/>
      <c r="E174" s="128"/>
    </row>
    <row r="175" spans="1:5">
      <c r="A175" s="107" t="s">
        <v>207</v>
      </c>
      <c r="B175" s="109">
        <v>9495</v>
      </c>
      <c r="C175" s="115">
        <f>SUM(B129:B175)</f>
        <v>1388336.94</v>
      </c>
      <c r="D175" s="127"/>
      <c r="E175" s="128"/>
    </row>
    <row r="176" spans="1:4">
      <c r="A176" s="129" t="s">
        <v>145</v>
      </c>
      <c r="B176" s="112"/>
      <c r="C176" s="115"/>
      <c r="D176" s="128"/>
    </row>
    <row r="177" spans="1:3">
      <c r="A177" s="123" t="s">
        <v>208</v>
      </c>
      <c r="B177" s="125">
        <v>53022</v>
      </c>
      <c r="C177" s="115">
        <f>SUM(B177:B177)</f>
        <v>53022</v>
      </c>
    </row>
    <row r="178" ht="13.5" spans="3:3">
      <c r="C178" s="104">
        <f>SUM(C151:C177)</f>
        <v>1441358.94</v>
      </c>
    </row>
    <row r="179" ht="13.5"/>
    <row r="180" spans="1:1">
      <c r="A180" s="114" t="s">
        <v>209</v>
      </c>
    </row>
    <row r="181" spans="1:1">
      <c r="A181" s="98" t="s">
        <v>210</v>
      </c>
    </row>
    <row r="182" spans="1:3">
      <c r="A182" s="98" t="s">
        <v>211</v>
      </c>
      <c r="C182" s="99">
        <f>WIP!D41</f>
        <v>30068586.6263</v>
      </c>
    </row>
    <row r="183" ht="13.5" spans="3:3">
      <c r="C183" s="104">
        <f>SUM(C182:C182)</f>
        <v>30068586.6263</v>
      </c>
    </row>
    <row r="184" ht="13.5"/>
    <row r="185" spans="1:1">
      <c r="A185" s="114" t="s">
        <v>212</v>
      </c>
    </row>
    <row r="186" spans="1:1">
      <c r="A186" s="98" t="s">
        <v>213</v>
      </c>
    </row>
    <row r="187" spans="1:3">
      <c r="A187" s="98" t="s">
        <v>214</v>
      </c>
      <c r="C187" s="99">
        <f>'CAC &amp; P&amp;L'!J5+20701595.77</f>
        <v>20701596.095853</v>
      </c>
    </row>
    <row r="188" spans="3:3">
      <c r="C188" s="104">
        <f>SUM(C187:C187)</f>
        <v>20701596.095853</v>
      </c>
    </row>
    <row r="189" ht="13.5"/>
  </sheetData>
  <printOptions gridLines="1"/>
  <pageMargins left="0.708661417322835" right="0.708661417322835" top="0.748031496062992" bottom="0.748031496062992" header="0.31496062992126" footer="0.31496062992126"/>
  <pageSetup paperSize="9" orientation="portrait"/>
  <headerFooter>
    <oddHeader>&amp;C&amp;F&amp;A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A4" sqref="A4"/>
    </sheetView>
  </sheetViews>
  <sheetFormatPr defaultColWidth="9.14285714285714" defaultRowHeight="12.75" outlineLevelCol="4"/>
  <cols>
    <col min="1" max="1" width="34.8571428571429" style="2" customWidth="1"/>
    <col min="2" max="2" width="19" style="91" customWidth="1"/>
    <col min="3" max="4" width="9.14285714285714" style="2"/>
    <col min="5" max="5" width="9.42857142857143" style="2" customWidth="1"/>
    <col min="6" max="16384" width="9.14285714285714" style="2"/>
  </cols>
  <sheetData>
    <row r="1" spans="1:5">
      <c r="A1" s="2" t="str">
        <f>BS!A1</f>
        <v>ASSESSMENT YEAR </v>
      </c>
      <c r="B1" s="91" t="str">
        <f>BS!C1</f>
        <v>2025-26</v>
      </c>
      <c r="C1" s="2" t="str">
        <f>BS!E1</f>
        <v>BALANCES AS ON:</v>
      </c>
      <c r="E1" s="92" t="str">
        <f>BS!F1</f>
        <v>30/04/2024</v>
      </c>
    </row>
    <row r="2" spans="1:2">
      <c r="A2" s="2" t="str">
        <f>BS!A2</f>
        <v>NAME OF THE ENTITY:</v>
      </c>
      <c r="B2" s="91" t="str">
        <f>BS!C2</f>
        <v>M/s. MPPL-MAYFLOWER PLATINUM</v>
      </c>
    </row>
    <row r="3" spans="1:1">
      <c r="A3" s="2" t="s">
        <v>215</v>
      </c>
    </row>
    <row r="5" spans="1:1">
      <c r="A5" s="2" t="s">
        <v>216</v>
      </c>
    </row>
    <row r="6" spans="1:1">
      <c r="A6" s="2" t="s">
        <v>217</v>
      </c>
    </row>
    <row r="7" spans="1:2">
      <c r="A7" s="93" t="s">
        <v>218</v>
      </c>
      <c r="B7" s="94">
        <v>5421</v>
      </c>
    </row>
    <row r="8" ht="13.5" spans="2:2">
      <c r="B8" s="95">
        <f>SUM(B7:B7)</f>
        <v>5421</v>
      </c>
    </row>
    <row r="9" ht="13.5"/>
    <row r="11" spans="1:1">
      <c r="A11" s="2" t="s">
        <v>219</v>
      </c>
    </row>
    <row r="12" spans="1:1">
      <c r="A12" s="2" t="s">
        <v>47</v>
      </c>
    </row>
    <row r="13" spans="1:2">
      <c r="A13" s="93" t="s">
        <v>220</v>
      </c>
      <c r="B13" s="94">
        <v>4600</v>
      </c>
    </row>
    <row r="14" spans="1:2">
      <c r="A14" s="93" t="s">
        <v>221</v>
      </c>
      <c r="B14" s="94">
        <v>440</v>
      </c>
    </row>
    <row r="15" spans="1:2">
      <c r="A15" s="93" t="s">
        <v>222</v>
      </c>
      <c r="B15" s="94">
        <v>4835</v>
      </c>
    </row>
    <row r="16" spans="1:2">
      <c r="A16" s="93" t="s">
        <v>223</v>
      </c>
      <c r="B16" s="94">
        <v>88200</v>
      </c>
    </row>
    <row r="17" spans="1:2">
      <c r="A17" s="93" t="s">
        <v>224</v>
      </c>
      <c r="B17" s="94">
        <v>700</v>
      </c>
    </row>
    <row r="18" ht="13.5" spans="1:2">
      <c r="A18" s="96"/>
      <c r="B18" s="95">
        <f>SUM(B13:B17)</f>
        <v>98775</v>
      </c>
    </row>
    <row r="19" ht="13.5" spans="1:1">
      <c r="A19" s="96" t="s">
        <v>225</v>
      </c>
    </row>
    <row r="20" spans="1:1">
      <c r="A20" s="2" t="s">
        <v>226</v>
      </c>
    </row>
    <row r="21" spans="1:3">
      <c r="A21" s="93" t="s">
        <v>227</v>
      </c>
      <c r="B21" s="94">
        <v>6534</v>
      </c>
      <c r="C21" s="97"/>
    </row>
    <row r="22" spans="1:3">
      <c r="A22" s="93" t="s">
        <v>228</v>
      </c>
      <c r="B22" s="94">
        <v>500</v>
      </c>
      <c r="C22" s="97"/>
    </row>
    <row r="23" spans="1:3">
      <c r="A23" s="93" t="s">
        <v>229</v>
      </c>
      <c r="B23" s="94">
        <v>0.02</v>
      </c>
      <c r="C23" s="97"/>
    </row>
    <row r="24" ht="13.5" spans="2:2">
      <c r="B24" s="95">
        <f>SUM(B21:B23)</f>
        <v>7034.02</v>
      </c>
    </row>
    <row r="25" ht="13.5"/>
  </sheetData>
  <printOptions gridLines="1"/>
  <pageMargins left="0.7" right="0.7" top="0.56" bottom="0.42" header="0.3" footer="0.3"/>
  <pageSetup paperSize="9" orientation="portrait"/>
  <headerFooter>
    <oddHeader>&amp;C&amp;F&amp;A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C10" sqref="C10"/>
    </sheetView>
  </sheetViews>
  <sheetFormatPr defaultColWidth="9.14285714285714" defaultRowHeight="12.75" outlineLevelRow="7"/>
  <cols>
    <col min="1" max="1" width="9.14285714285714" style="43"/>
    <col min="2" max="2" width="22.7142857142857" style="43" customWidth="1"/>
    <col min="3" max="3" width="11.7142857142857" style="44" customWidth="1"/>
    <col min="4" max="4" width="12.4285714285714" style="44" customWidth="1"/>
    <col min="5" max="5" width="10.5714285714286" style="44" customWidth="1"/>
    <col min="6" max="6" width="11" style="44" customWidth="1"/>
    <col min="7" max="7" width="9.57142857142857" style="44" customWidth="1"/>
    <col min="8" max="8" width="9.85714285714286" style="75" customWidth="1"/>
    <col min="9" max="9" width="11.1428571428571" style="44" customWidth="1"/>
    <col min="10" max="10" width="9.85714285714286" style="44" customWidth="1"/>
    <col min="11" max="16384" width="9.14285714285714" style="43"/>
  </cols>
  <sheetData>
    <row r="1" spans="1:5">
      <c r="A1" s="43" t="str">
        <f>BS!A1</f>
        <v>ASSESSMENT YEAR </v>
      </c>
      <c r="C1" s="44" t="str">
        <f>BS!C1</f>
        <v>2025-26</v>
      </c>
      <c r="D1" s="44" t="str">
        <f>BS!E1</f>
        <v>BALANCES AS ON:</v>
      </c>
      <c r="E1" s="76" t="str">
        <f>BS!F1</f>
        <v>30/04/2024</v>
      </c>
    </row>
    <row r="2" ht="15" customHeight="1" spans="1:10">
      <c r="A2" s="43" t="str">
        <f>BS!A2</f>
        <v>NAME OF THE ENTITY:</v>
      </c>
      <c r="B2" s="77"/>
      <c r="C2" s="78" t="str">
        <f>BS!C2</f>
        <v>M/s. MPPL-MAYFLOWER PLATINUM</v>
      </c>
      <c r="D2" s="78"/>
      <c r="E2" s="79"/>
      <c r="F2" s="79"/>
      <c r="G2" s="79"/>
      <c r="H2" s="80"/>
      <c r="I2" s="79"/>
      <c r="J2" s="79"/>
    </row>
    <row r="3" ht="15" customHeight="1" spans="1:10">
      <c r="A3" s="43" t="s">
        <v>230</v>
      </c>
      <c r="B3" s="81"/>
      <c r="C3" s="82"/>
      <c r="D3" s="82"/>
      <c r="E3" s="82"/>
      <c r="F3" s="82"/>
      <c r="G3" s="82"/>
      <c r="H3" s="80"/>
      <c r="I3" s="82"/>
      <c r="J3" s="82"/>
    </row>
    <row r="4" ht="38.25" spans="1:10">
      <c r="A4" s="80" t="s">
        <v>231</v>
      </c>
      <c r="B4" s="80" t="s">
        <v>232</v>
      </c>
      <c r="C4" s="83" t="s">
        <v>233</v>
      </c>
      <c r="D4" s="83" t="s">
        <v>234</v>
      </c>
      <c r="E4" s="83" t="s">
        <v>235</v>
      </c>
      <c r="F4" s="83" t="s">
        <v>236</v>
      </c>
      <c r="G4" s="83" t="s">
        <v>237</v>
      </c>
      <c r="H4" s="80" t="s">
        <v>238</v>
      </c>
      <c r="I4" s="83" t="s">
        <v>239</v>
      </c>
      <c r="J4" s="83" t="s">
        <v>240</v>
      </c>
    </row>
    <row r="5" spans="1:10">
      <c r="A5" s="84">
        <v>1</v>
      </c>
      <c r="B5" s="85" t="s">
        <v>241</v>
      </c>
      <c r="C5" s="86">
        <v>46324</v>
      </c>
      <c r="D5" s="86">
        <v>0</v>
      </c>
      <c r="E5" s="86">
        <v>0</v>
      </c>
      <c r="F5" s="86"/>
      <c r="G5" s="86">
        <f>C5+D5+E5-F5</f>
        <v>46324</v>
      </c>
      <c r="H5" s="87">
        <v>0.15</v>
      </c>
      <c r="I5" s="86">
        <v>6949</v>
      </c>
      <c r="J5" s="90">
        <f>G5-I5</f>
        <v>39375</v>
      </c>
    </row>
    <row r="6" spans="1:10">
      <c r="A6" s="84">
        <v>2</v>
      </c>
      <c r="B6" s="85" t="s">
        <v>242</v>
      </c>
      <c r="C6" s="86">
        <v>467380</v>
      </c>
      <c r="D6" s="86"/>
      <c r="E6" s="86">
        <v>0</v>
      </c>
      <c r="F6" s="86"/>
      <c r="G6" s="86">
        <f>C6+D6+E6-F6</f>
        <v>467380</v>
      </c>
      <c r="H6" s="88">
        <v>0.15</v>
      </c>
      <c r="I6" s="86">
        <v>70107</v>
      </c>
      <c r="J6" s="90">
        <f>G6-I6</f>
        <v>397273</v>
      </c>
    </row>
    <row r="7" ht="13.5" spans="3:10">
      <c r="C7" s="89">
        <f>SUM(C5:C6)</f>
        <v>513704</v>
      </c>
      <c r="D7" s="89">
        <f t="shared" ref="D7:J7" si="0">SUM(D5:D6)</f>
        <v>0</v>
      </c>
      <c r="E7" s="89">
        <f t="shared" si="0"/>
        <v>0</v>
      </c>
      <c r="F7" s="89">
        <f t="shared" si="0"/>
        <v>0</v>
      </c>
      <c r="G7" s="89">
        <f t="shared" si="0"/>
        <v>513704</v>
      </c>
      <c r="H7" s="89">
        <f t="shared" si="0"/>
        <v>0.3</v>
      </c>
      <c r="I7" s="89">
        <f t="shared" si="0"/>
        <v>77056</v>
      </c>
      <c r="J7" s="89">
        <f t="shared" si="0"/>
        <v>436648</v>
      </c>
    </row>
    <row r="8" ht="13.5"/>
  </sheetData>
  <printOptions gridLines="1"/>
  <pageMargins left="0.7" right="0.7" top="0.75" bottom="0.75" header="0.3" footer="0.3"/>
  <pageSetup paperSize="9" orientation="landscape"/>
  <headerFooter>
    <oddHeader>&amp;C&amp;F&amp;A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workbookViewId="0">
      <selection activeCell="G41" sqref="G41"/>
    </sheetView>
  </sheetViews>
  <sheetFormatPr defaultColWidth="9.14285714285714" defaultRowHeight="12.75" outlineLevelCol="6"/>
  <cols>
    <col min="1" max="1" width="27.4285714285714" style="50" customWidth="1"/>
    <col min="2" max="2" width="14.5714285714286" style="51" customWidth="1"/>
    <col min="3" max="3" width="16.8571428571429" style="52" customWidth="1"/>
    <col min="4" max="4" width="15.2857142857143" style="52" customWidth="1"/>
    <col min="5" max="6" width="14.5714285714286" style="52" customWidth="1"/>
    <col min="7" max="7" width="13.5714285714286" style="50" customWidth="1"/>
    <col min="8" max="16384" width="9.14285714285714" style="50"/>
  </cols>
  <sheetData>
    <row r="1" spans="1:4">
      <c r="A1" s="50" t="str">
        <f>BS!A1</f>
        <v>ASSESSMENT YEAR </v>
      </c>
      <c r="B1" s="51" t="str">
        <f>BS!C1</f>
        <v>2025-26</v>
      </c>
      <c r="C1" s="52" t="str">
        <f>BS!E1</f>
        <v>BALANCES AS ON:</v>
      </c>
      <c r="D1" s="53" t="str">
        <f>BS!F1</f>
        <v>30/04/2024</v>
      </c>
    </row>
    <row r="2" spans="1:2">
      <c r="A2" s="50" t="str">
        <f>BS!A2</f>
        <v>NAME OF THE ENTITY:</v>
      </c>
      <c r="B2" s="51" t="str">
        <f>BS!C2</f>
        <v>M/s. MPPL-MAYFLOWER PLATINUM</v>
      </c>
    </row>
    <row r="3" spans="1:1">
      <c r="A3" s="50" t="s">
        <v>243</v>
      </c>
    </row>
    <row r="4" spans="1:1">
      <c r="A4" s="50" t="s">
        <v>244</v>
      </c>
    </row>
    <row r="5" s="49" customFormat="1" spans="2:6">
      <c r="B5" s="54"/>
      <c r="C5" s="55"/>
      <c r="D5" s="55"/>
      <c r="E5" s="55"/>
      <c r="F5" s="55"/>
    </row>
    <row r="6" spans="1:6">
      <c r="A6" s="56" t="s">
        <v>245</v>
      </c>
      <c r="B6" s="57"/>
      <c r="C6" s="40"/>
      <c r="D6" s="40"/>
      <c r="E6" s="58"/>
      <c r="F6" s="58"/>
    </row>
    <row r="7" spans="1:6">
      <c r="A7" s="59" t="s">
        <v>246</v>
      </c>
      <c r="C7" s="60">
        <v>81701.44</v>
      </c>
      <c r="D7" s="61"/>
      <c r="E7" s="40"/>
      <c r="F7" s="58"/>
    </row>
    <row r="8" spans="1:6">
      <c r="A8" s="59" t="s">
        <v>247</v>
      </c>
      <c r="C8" s="60">
        <v>16018</v>
      </c>
      <c r="D8" s="61">
        <f>SUM(C7:C8)</f>
        <v>97719.44</v>
      </c>
      <c r="E8" s="40"/>
      <c r="F8" s="58"/>
    </row>
    <row r="9" spans="1:6">
      <c r="A9" s="56" t="s">
        <v>248</v>
      </c>
      <c r="C9" s="61"/>
      <c r="D9" s="61"/>
      <c r="E9" s="40"/>
      <c r="F9" s="58"/>
    </row>
    <row r="10" spans="1:6">
      <c r="A10" s="62" t="s">
        <v>249</v>
      </c>
      <c r="C10" s="61">
        <v>4500</v>
      </c>
      <c r="D10" s="61"/>
      <c r="E10" s="40"/>
      <c r="F10" s="58"/>
    </row>
    <row r="11" spans="1:6">
      <c r="A11" s="63" t="s">
        <v>250</v>
      </c>
      <c r="C11" s="64">
        <v>200</v>
      </c>
      <c r="D11" s="61">
        <f>SUM(C10:C11)</f>
        <v>4700</v>
      </c>
      <c r="E11" s="40"/>
      <c r="F11" s="58"/>
    </row>
    <row r="12" spans="1:6">
      <c r="A12" s="65" t="s">
        <v>251</v>
      </c>
      <c r="C12" s="66"/>
      <c r="D12" s="61"/>
      <c r="E12" s="40"/>
      <c r="F12" s="58"/>
    </row>
    <row r="13" spans="1:6">
      <c r="A13" s="59" t="s">
        <v>252</v>
      </c>
      <c r="C13" s="67">
        <v>2100</v>
      </c>
      <c r="D13" s="61"/>
      <c r="E13" s="40"/>
      <c r="F13" s="58"/>
    </row>
    <row r="14" spans="1:6">
      <c r="A14" s="59" t="s">
        <v>253</v>
      </c>
      <c r="C14" s="67">
        <v>1000</v>
      </c>
      <c r="D14" s="61"/>
      <c r="E14" s="40"/>
      <c r="F14" s="58"/>
    </row>
    <row r="15" spans="1:6">
      <c r="A15" s="59" t="s">
        <v>254</v>
      </c>
      <c r="C15" s="67">
        <v>3100</v>
      </c>
      <c r="D15" s="61"/>
      <c r="E15" s="40"/>
      <c r="F15" s="58"/>
    </row>
    <row r="16" spans="1:6">
      <c r="A16" s="59" t="s">
        <v>255</v>
      </c>
      <c r="C16" s="68">
        <v>4400</v>
      </c>
      <c r="D16" s="61">
        <f>SUM(C13:C16)</f>
        <v>10600</v>
      </c>
      <c r="E16" s="40"/>
      <c r="F16" s="58"/>
    </row>
    <row r="17" spans="1:6">
      <c r="A17" s="62" t="s">
        <v>256</v>
      </c>
      <c r="C17" s="61"/>
      <c r="D17" s="61"/>
      <c r="E17" s="40"/>
      <c r="F17" s="58"/>
    </row>
    <row r="18" spans="1:6">
      <c r="A18" s="69" t="s">
        <v>257</v>
      </c>
      <c r="C18" s="61">
        <v>15626</v>
      </c>
      <c r="D18" s="61"/>
      <c r="E18" s="40"/>
      <c r="F18" s="58"/>
    </row>
    <row r="19" spans="1:6">
      <c r="A19" s="69" t="s">
        <v>258</v>
      </c>
      <c r="C19" s="61">
        <v>31251</v>
      </c>
      <c r="D19" s="61"/>
      <c r="E19" s="40"/>
      <c r="F19" s="58"/>
    </row>
    <row r="20" spans="1:6">
      <c r="A20" s="69" t="s">
        <v>259</v>
      </c>
      <c r="C20" s="64">
        <v>31251</v>
      </c>
      <c r="D20" s="61">
        <f>SUM(C18:C20)</f>
        <v>78128</v>
      </c>
      <c r="E20" s="40"/>
      <c r="F20" s="58"/>
    </row>
    <row r="21" spans="1:6">
      <c r="A21" s="62" t="s">
        <v>260</v>
      </c>
      <c r="C21" s="61"/>
      <c r="D21" s="61"/>
      <c r="E21" s="40"/>
      <c r="F21" s="58"/>
    </row>
    <row r="22" spans="1:6">
      <c r="A22" s="69" t="s">
        <v>261</v>
      </c>
      <c r="C22" s="61">
        <v>4890</v>
      </c>
      <c r="D22" s="61"/>
      <c r="E22" s="40"/>
      <c r="F22" s="58"/>
    </row>
    <row r="23" spans="1:6">
      <c r="A23" s="69" t="s">
        <v>262</v>
      </c>
      <c r="C23" s="61">
        <v>9780</v>
      </c>
      <c r="D23" s="61"/>
      <c r="E23" s="40"/>
      <c r="F23" s="58"/>
    </row>
    <row r="24" spans="1:6">
      <c r="A24" s="69" t="s">
        <v>263</v>
      </c>
      <c r="C24" s="64">
        <v>10380</v>
      </c>
      <c r="D24" s="61">
        <f>SUM(C22:C24)</f>
        <v>25050</v>
      </c>
      <c r="E24" s="40"/>
      <c r="F24" s="58"/>
    </row>
    <row r="25" spans="1:6">
      <c r="A25" s="62" t="s">
        <v>264</v>
      </c>
      <c r="C25" s="61"/>
      <c r="D25" s="61"/>
      <c r="E25" s="40"/>
      <c r="F25" s="58"/>
    </row>
    <row r="26" spans="1:6">
      <c r="A26" s="59" t="s">
        <v>265</v>
      </c>
      <c r="C26" s="70">
        <v>18965</v>
      </c>
      <c r="D26" s="61"/>
      <c r="E26" s="40"/>
      <c r="F26" s="58"/>
    </row>
    <row r="27" spans="1:6">
      <c r="A27" s="59" t="s">
        <v>266</v>
      </c>
      <c r="C27" s="70">
        <v>31742.54</v>
      </c>
      <c r="D27" s="61"/>
      <c r="E27" s="40"/>
      <c r="F27" s="58"/>
    </row>
    <row r="28" spans="1:6">
      <c r="A28" s="59"/>
      <c r="C28" s="70"/>
      <c r="D28" s="61">
        <f>SUM(C26:C28)</f>
        <v>50707.54</v>
      </c>
      <c r="E28" s="40"/>
      <c r="F28" s="58"/>
    </row>
    <row r="29" ht="13.5" spans="1:6">
      <c r="A29" s="69"/>
      <c r="B29" s="40"/>
      <c r="C29" s="40"/>
      <c r="D29" s="71">
        <f>SUM(D8:D28)</f>
        <v>266904.98</v>
      </c>
      <c r="E29" s="40"/>
      <c r="F29" s="58"/>
    </row>
    <row r="30" ht="13.5" spans="3:5">
      <c r="C30" s="51"/>
      <c r="D30" s="51"/>
      <c r="E30" s="51"/>
    </row>
    <row r="31" spans="1:5">
      <c r="A31" s="49" t="s">
        <v>27</v>
      </c>
      <c r="C31" s="51"/>
      <c r="D31" s="51"/>
      <c r="E31" s="51"/>
    </row>
    <row r="32" spans="3:5">
      <c r="C32" s="51"/>
      <c r="D32" s="51"/>
      <c r="E32" s="51"/>
    </row>
    <row r="33" spans="1:5">
      <c r="A33" s="50" t="s">
        <v>267</v>
      </c>
      <c r="C33" s="51"/>
      <c r="D33" s="51">
        <v>29801682</v>
      </c>
      <c r="E33" s="51"/>
    </row>
    <row r="34" spans="1:5">
      <c r="A34" s="50" t="s">
        <v>268</v>
      </c>
      <c r="C34" s="51">
        <f>D29</f>
        <v>266904.98</v>
      </c>
      <c r="D34" s="51"/>
      <c r="E34" s="51"/>
    </row>
    <row r="35" spans="1:5">
      <c r="A35" s="50" t="s">
        <v>269</v>
      </c>
      <c r="C35" s="51">
        <v>0</v>
      </c>
      <c r="D35" s="51"/>
      <c r="E35" s="51"/>
    </row>
    <row r="36" spans="1:5">
      <c r="A36" s="50" t="s">
        <v>270</v>
      </c>
      <c r="C36" s="51">
        <v>0</v>
      </c>
      <c r="D36" s="51"/>
      <c r="E36" s="51"/>
    </row>
    <row r="37" spans="1:5">
      <c r="A37" s="50" t="s">
        <v>271</v>
      </c>
      <c r="C37" s="51">
        <v>0</v>
      </c>
      <c r="D37" s="51"/>
      <c r="E37" s="51"/>
    </row>
    <row r="38" spans="1:5">
      <c r="A38" s="50" t="s">
        <v>272</v>
      </c>
      <c r="C38" s="72">
        <v>0</v>
      </c>
      <c r="D38" s="72">
        <f>C34+C35-C36-C37-C38</f>
        <v>266904.98</v>
      </c>
      <c r="E38" s="51"/>
    </row>
    <row r="39" spans="3:5">
      <c r="C39" s="51"/>
      <c r="D39" s="51">
        <f>SUM(D33:D38)</f>
        <v>30068586.98</v>
      </c>
      <c r="E39" s="51"/>
    </row>
    <row r="40" spans="1:5">
      <c r="A40" s="50" t="s">
        <v>273</v>
      </c>
      <c r="C40" s="51"/>
      <c r="D40" s="51">
        <f>PCM!F29</f>
        <v>0.353700041770935</v>
      </c>
      <c r="E40" s="51"/>
    </row>
    <row r="41" ht="13.5" spans="1:7">
      <c r="A41" s="50" t="s">
        <v>274</v>
      </c>
      <c r="C41" s="51"/>
      <c r="D41" s="73">
        <f>D39-D40</f>
        <v>30068586.6263</v>
      </c>
      <c r="E41" s="51"/>
      <c r="G41" s="74"/>
    </row>
    <row r="42" ht="13.5" spans="3:5">
      <c r="C42" s="51"/>
      <c r="D42" s="51"/>
      <c r="E42" s="51"/>
    </row>
    <row r="43" spans="3:5">
      <c r="C43" s="51"/>
      <c r="D43" s="51"/>
      <c r="E43" s="51"/>
    </row>
    <row r="44" spans="3:5">
      <c r="C44" s="51"/>
      <c r="D44" s="51"/>
      <c r="E44" s="51"/>
    </row>
    <row r="45" spans="1:5">
      <c r="A45" s="50" t="s">
        <v>275</v>
      </c>
      <c r="C45" s="51"/>
      <c r="D45" s="51"/>
      <c r="E45" s="51"/>
    </row>
    <row r="46" spans="1:5">
      <c r="A46" s="50" t="s">
        <v>276</v>
      </c>
      <c r="C46" s="51"/>
      <c r="D46" s="51">
        <v>30464447.48</v>
      </c>
      <c r="E46" s="51"/>
    </row>
    <row r="47" spans="1:5">
      <c r="A47" s="50" t="s">
        <v>277</v>
      </c>
      <c r="C47" s="51"/>
      <c r="D47" s="51">
        <v>125226331.71</v>
      </c>
      <c r="E47" s="51"/>
    </row>
    <row r="48" spans="1:5">
      <c r="A48" s="50" t="s">
        <v>278</v>
      </c>
      <c r="C48" s="51"/>
      <c r="D48" s="51">
        <v>234750257.07</v>
      </c>
      <c r="E48" s="51"/>
    </row>
    <row r="49" spans="1:5">
      <c r="A49" s="50" t="s">
        <v>279</v>
      </c>
      <c r="C49" s="51"/>
      <c r="D49" s="51">
        <v>232312933.34</v>
      </c>
      <c r="E49" s="51"/>
    </row>
    <row r="50" spans="1:7">
      <c r="A50" s="50" t="s">
        <v>280</v>
      </c>
      <c r="C50" s="51"/>
      <c r="D50" s="51">
        <v>57490623.96</v>
      </c>
      <c r="E50" s="51"/>
      <c r="G50" s="74"/>
    </row>
    <row r="51" spans="1:7">
      <c r="A51" s="50" t="s">
        <v>281</v>
      </c>
      <c r="C51" s="51"/>
      <c r="D51" s="52">
        <v>8637095</v>
      </c>
      <c r="E51" s="51"/>
      <c r="G51" s="74"/>
    </row>
    <row r="52" spans="1:7">
      <c r="A52" s="50" t="s">
        <v>281</v>
      </c>
      <c r="C52" s="51"/>
      <c r="D52" s="52">
        <f>D38</f>
        <v>266904.98</v>
      </c>
      <c r="E52" s="51"/>
      <c r="G52" s="74"/>
    </row>
    <row r="53" ht="13.5" spans="3:5">
      <c r="C53" s="51"/>
      <c r="D53" s="73">
        <f>SUM(D46:D51)</f>
        <v>688881688.56</v>
      </c>
      <c r="E53" s="51"/>
    </row>
    <row r="54" ht="13.5" spans="3:5">
      <c r="C54" s="51"/>
      <c r="D54" s="51"/>
      <c r="E54" s="51"/>
    </row>
    <row r="55" spans="1:5">
      <c r="A55" s="50" t="s">
        <v>282</v>
      </c>
      <c r="C55" s="51"/>
      <c r="D55" s="51">
        <v>107948570.21</v>
      </c>
      <c r="E55" s="51"/>
    </row>
    <row r="56" spans="1:5">
      <c r="A56" s="50" t="s">
        <v>283</v>
      </c>
      <c r="C56" s="51"/>
      <c r="D56" s="51">
        <v>269977917</v>
      </c>
      <c r="E56" s="51"/>
    </row>
    <row r="57" spans="1:5">
      <c r="A57" s="50" t="s">
        <v>284</v>
      </c>
      <c r="C57" s="51"/>
      <c r="D57" s="51">
        <v>280128099</v>
      </c>
      <c r="E57" s="51"/>
    </row>
    <row r="58" spans="1:5">
      <c r="A58" s="50" t="s">
        <v>285</v>
      </c>
      <c r="C58" s="51"/>
      <c r="D58" s="51">
        <v>141821698.88</v>
      </c>
      <c r="E58" s="51"/>
    </row>
    <row r="59" spans="1:5">
      <c r="A59" s="50" t="s">
        <v>286</v>
      </c>
      <c r="C59" s="51"/>
      <c r="D59" s="51">
        <v>58936970</v>
      </c>
      <c r="E59" s="51"/>
    </row>
    <row r="60" ht="13.5" spans="3:5">
      <c r="C60" s="51"/>
      <c r="D60" s="73">
        <f>SUM(D55:D59)</f>
        <v>858813255.09</v>
      </c>
      <c r="E60" s="51"/>
    </row>
    <row r="61" ht="13.5" spans="3:5">
      <c r="C61" s="51"/>
      <c r="D61" s="51"/>
      <c r="E61" s="51"/>
    </row>
    <row r="62" spans="1:5">
      <c r="A62" s="50" t="s">
        <v>287</v>
      </c>
      <c r="C62" s="51"/>
      <c r="D62" s="51">
        <v>75601033.66</v>
      </c>
      <c r="E62" s="51"/>
    </row>
    <row r="63" spans="1:5">
      <c r="A63" s="50" t="s">
        <v>288</v>
      </c>
      <c r="C63" s="51"/>
      <c r="D63" s="51">
        <v>216785836.48</v>
      </c>
      <c r="E63" s="51"/>
    </row>
    <row r="64" spans="1:5">
      <c r="A64" s="50" t="s">
        <v>289</v>
      </c>
      <c r="C64" s="51"/>
      <c r="D64" s="51">
        <v>230936821</v>
      </c>
      <c r="E64" s="51"/>
    </row>
    <row r="65" spans="1:5">
      <c r="A65" s="50" t="s">
        <v>290</v>
      </c>
      <c r="C65" s="51"/>
      <c r="D65" s="51">
        <v>90526251.4</v>
      </c>
      <c r="E65" s="51"/>
    </row>
    <row r="66" spans="1:5">
      <c r="A66" s="50" t="s">
        <v>291</v>
      </c>
      <c r="C66" s="51"/>
      <c r="D66" s="51">
        <v>45230064</v>
      </c>
      <c r="E66" s="51"/>
    </row>
    <row r="67" ht="13.5" spans="3:5">
      <c r="C67" s="51"/>
      <c r="D67" s="73">
        <f>SUM(D62:D66)</f>
        <v>659080006.54</v>
      </c>
      <c r="E67" s="51"/>
    </row>
    <row r="68" ht="13.5" spans="3:4">
      <c r="C68" s="51"/>
      <c r="D68" s="51"/>
    </row>
    <row r="69" spans="3:4">
      <c r="C69" s="51"/>
      <c r="D69" s="51"/>
    </row>
    <row r="70" spans="3:4">
      <c r="C70" s="51"/>
      <c r="D70" s="51"/>
    </row>
    <row r="71" spans="3:4">
      <c r="C71" s="51"/>
      <c r="D71" s="51"/>
    </row>
    <row r="72" spans="3:4">
      <c r="C72" s="51"/>
      <c r="D72" s="51"/>
    </row>
    <row r="73" spans="3:4">
      <c r="C73" s="51"/>
      <c r="D73" s="51"/>
    </row>
    <row r="74" spans="3:4">
      <c r="C74" s="51"/>
      <c r="D74" s="51"/>
    </row>
    <row r="75" spans="3:4">
      <c r="C75" s="51"/>
      <c r="D75" s="51"/>
    </row>
    <row r="76" spans="3:4">
      <c r="C76" s="51"/>
      <c r="D76" s="51"/>
    </row>
    <row r="77" spans="3:4">
      <c r="C77" s="51"/>
      <c r="D77" s="51"/>
    </row>
    <row r="78" spans="3:4">
      <c r="C78" s="51"/>
      <c r="D78" s="51"/>
    </row>
    <row r="79" spans="3:4">
      <c r="C79" s="51"/>
      <c r="D79" s="51"/>
    </row>
    <row r="80" spans="3:4">
      <c r="C80" s="51"/>
      <c r="D80" s="51"/>
    </row>
    <row r="81" spans="1:4">
      <c r="A81" s="50" t="s">
        <v>275</v>
      </c>
      <c r="C81" s="51"/>
      <c r="D81" s="51"/>
    </row>
    <row r="82" spans="1:4">
      <c r="A82" s="50" t="s">
        <v>276</v>
      </c>
      <c r="C82" s="51"/>
      <c r="D82" s="51">
        <v>30464447.48</v>
      </c>
    </row>
    <row r="83" spans="1:4">
      <c r="A83" s="50" t="s">
        <v>277</v>
      </c>
      <c r="C83" s="51"/>
      <c r="D83" s="51">
        <v>125226331.71</v>
      </c>
    </row>
    <row r="84" spans="1:4">
      <c r="A84" s="50" t="s">
        <v>278</v>
      </c>
      <c r="C84" s="51"/>
      <c r="D84" s="51">
        <v>234750257.07</v>
      </c>
    </row>
    <row r="85" spans="1:4">
      <c r="A85" s="50" t="s">
        <v>279</v>
      </c>
      <c r="C85" s="51"/>
      <c r="D85" s="51">
        <v>232312933.34</v>
      </c>
    </row>
    <row r="86" spans="1:4">
      <c r="A86" s="50" t="s">
        <v>280</v>
      </c>
      <c r="C86" s="51"/>
      <c r="D86" s="51">
        <f>D38</f>
        <v>266904.98</v>
      </c>
    </row>
    <row r="87" spans="1:4">
      <c r="A87" s="50" t="s">
        <v>292</v>
      </c>
      <c r="C87" s="51"/>
      <c r="D87" s="51">
        <v>2511918</v>
      </c>
    </row>
    <row r="88" spans="1:4">
      <c r="A88" s="50" t="s">
        <v>293</v>
      </c>
      <c r="C88" s="51"/>
      <c r="D88" s="51">
        <v>2603193</v>
      </c>
    </row>
    <row r="89" spans="1:4">
      <c r="A89" s="50" t="s">
        <v>294</v>
      </c>
      <c r="C89" s="51"/>
      <c r="D89" s="51"/>
    </row>
    <row r="90" ht="13.5" spans="3:4">
      <c r="C90" s="51"/>
      <c r="D90" s="73">
        <f>SUM(D82:D89)</f>
        <v>628135985.58</v>
      </c>
    </row>
    <row r="91" ht="13.5" spans="1:4">
      <c r="A91" s="50" t="s">
        <v>295</v>
      </c>
      <c r="C91" s="51"/>
      <c r="D91" s="51">
        <f>PP!C15</f>
        <v>28856686</v>
      </c>
    </row>
    <row r="92" spans="3:4">
      <c r="C92" s="51"/>
      <c r="D92" s="51">
        <f>D90-D91</f>
        <v>599279299.58</v>
      </c>
    </row>
    <row r="93" spans="3:4">
      <c r="C93" s="51"/>
      <c r="D93" s="51">
        <f>D92/PP!C6</f>
        <v>1910.96715427296</v>
      </c>
    </row>
    <row r="94" spans="3:4">
      <c r="C94" s="51"/>
      <c r="D94" s="51"/>
    </row>
    <row r="95" spans="3:4">
      <c r="C95" s="51"/>
      <c r="D95" s="51"/>
    </row>
  </sheetData>
  <printOptions gridLines="1"/>
  <pageMargins left="0.511811023622047" right="0.511811023622047" top="0.5" bottom="0.4" header="0.31496062992126" footer="0.31496062992126"/>
  <pageSetup paperSize="9" scale="80" orientation="portrait"/>
  <headerFooter>
    <oddHeader>&amp;C&amp;F&amp;A</oddHeader>
    <oddFooter>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E11" sqref="E11"/>
    </sheetView>
  </sheetViews>
  <sheetFormatPr defaultColWidth="14.5714285714286" defaultRowHeight="12.75" outlineLevelCol="5"/>
  <cols>
    <col min="1" max="2" width="14.5714285714286" style="43"/>
    <col min="3" max="3" width="13.2857142857143" style="44" customWidth="1"/>
    <col min="4" max="4" width="16.1428571428571" style="43" customWidth="1"/>
    <col min="5" max="16384" width="14.5714285714286" style="43"/>
  </cols>
  <sheetData>
    <row r="1" spans="1:5">
      <c r="A1" s="43" t="str">
        <f>BS!A1</f>
        <v>ASSESSMENT YEAR </v>
      </c>
      <c r="C1" s="44" t="str">
        <f>BS!C1</f>
        <v>2025-26</v>
      </c>
      <c r="D1" s="43" t="str">
        <f>BS!E1</f>
        <v>BALANCES AS ON:</v>
      </c>
      <c r="E1" s="45" t="str">
        <f>BS!F1</f>
        <v>30/04/2024</v>
      </c>
    </row>
    <row r="2" spans="1:3">
      <c r="A2" s="43" t="str">
        <f>BS!A2</f>
        <v>NAME OF THE ENTITY:</v>
      </c>
      <c r="C2" s="44" t="str">
        <f>BS!C2</f>
        <v>M/s. MPPL-MAYFLOWER PLATINUM</v>
      </c>
    </row>
    <row r="3" spans="1:3">
      <c r="A3" s="46" t="s">
        <v>296</v>
      </c>
      <c r="B3" s="46"/>
      <c r="C3" s="46"/>
    </row>
    <row r="4" spans="1:3">
      <c r="A4" s="46" t="s">
        <v>297</v>
      </c>
      <c r="B4" s="46"/>
      <c r="C4" s="46"/>
    </row>
    <row r="6" spans="1:4">
      <c r="A6" s="43" t="s">
        <v>298</v>
      </c>
      <c r="C6" s="44">
        <v>313600</v>
      </c>
      <c r="D6" s="43" t="s">
        <v>299</v>
      </c>
    </row>
    <row r="7" spans="1:4">
      <c r="A7" s="43" t="s">
        <v>300</v>
      </c>
      <c r="C7" s="44">
        <v>114160</v>
      </c>
      <c r="D7" s="43" t="s">
        <v>299</v>
      </c>
    </row>
    <row r="9" spans="1:1">
      <c r="A9" s="43" t="s">
        <v>301</v>
      </c>
    </row>
    <row r="10" spans="1:4">
      <c r="A10" s="43" t="s">
        <v>302</v>
      </c>
      <c r="C10" s="44">
        <f>[1]PCM!H147</f>
        <v>4407.79902067465</v>
      </c>
      <c r="D10" s="43" t="s">
        <v>303</v>
      </c>
    </row>
    <row r="11" spans="1:5">
      <c r="A11" s="43" t="s">
        <v>304</v>
      </c>
      <c r="C11" s="44">
        <f>203680*C10</f>
        <v>897780504.531013</v>
      </c>
      <c r="D11" s="43" t="s">
        <v>303</v>
      </c>
      <c r="E11" s="47"/>
    </row>
    <row r="13" spans="1:1">
      <c r="A13" s="43" t="s">
        <v>305</v>
      </c>
    </row>
    <row r="14" spans="1:6">
      <c r="A14" s="43" t="s">
        <v>306</v>
      </c>
      <c r="C14" s="44">
        <v>0</v>
      </c>
      <c r="D14" s="43" t="s">
        <v>303</v>
      </c>
      <c r="F14" s="47"/>
    </row>
    <row r="15" spans="1:6">
      <c r="A15" s="43" t="s">
        <v>295</v>
      </c>
      <c r="C15" s="44">
        <v>28856686</v>
      </c>
      <c r="D15" s="43" t="s">
        <v>303</v>
      </c>
      <c r="F15" s="47"/>
    </row>
    <row r="16" spans="1:4">
      <c r="A16" s="43" t="s">
        <v>307</v>
      </c>
      <c r="C16" s="44">
        <v>2105</v>
      </c>
      <c r="D16" s="43" t="s">
        <v>303</v>
      </c>
    </row>
    <row r="17" spans="1:4">
      <c r="A17" s="43" t="s">
        <v>308</v>
      </c>
      <c r="C17" s="44">
        <f>C6*C16</f>
        <v>660128000</v>
      </c>
      <c r="D17" s="43" t="s">
        <v>303</v>
      </c>
    </row>
    <row r="18" spans="1:4">
      <c r="A18" s="43" t="s">
        <v>309</v>
      </c>
      <c r="C18" s="44">
        <v>0</v>
      </c>
      <c r="D18" s="43" t="s">
        <v>303</v>
      </c>
    </row>
    <row r="19" spans="1:4">
      <c r="A19" s="43" t="s">
        <v>310</v>
      </c>
      <c r="C19" s="44">
        <f>C18*C7</f>
        <v>0</v>
      </c>
      <c r="D19" s="43" t="s">
        <v>303</v>
      </c>
    </row>
    <row r="21" spans="1:4">
      <c r="A21" s="43" t="s">
        <v>311</v>
      </c>
      <c r="C21" s="44">
        <f>C14+C15+C17+C19</f>
        <v>688984686</v>
      </c>
      <c r="D21" s="43" t="s">
        <v>303</v>
      </c>
    </row>
    <row r="23" spans="1:4">
      <c r="A23" s="43" t="s">
        <v>312</v>
      </c>
      <c r="C23" s="44">
        <f>C11-C21</f>
        <v>208795818.531013</v>
      </c>
      <c r="D23" s="43" t="s">
        <v>303</v>
      </c>
    </row>
    <row r="25" spans="1:3">
      <c r="A25" s="43" t="s">
        <v>313</v>
      </c>
      <c r="C25" s="48">
        <f>C23/C11</f>
        <v>0.232568893484811</v>
      </c>
    </row>
  </sheetData>
  <mergeCells count="2">
    <mergeCell ref="A3:C3"/>
    <mergeCell ref="A4:C4"/>
  </mergeCells>
  <printOptions gridLines="1"/>
  <pageMargins left="0.7" right="0.7" top="0.75" bottom="0.75" header="0.3" footer="0.3"/>
  <pageSetup paperSize="9" orientation="portrait"/>
  <headerFooter>
    <oddHeader>&amp;C&amp;F&amp;A</oddHeader>
    <oddFooter>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2"/>
  <sheetViews>
    <sheetView workbookViewId="0">
      <selection activeCell="F28" sqref="F28"/>
    </sheetView>
  </sheetViews>
  <sheetFormatPr defaultColWidth="16.1428571428571" defaultRowHeight="12.75"/>
  <cols>
    <col min="1" max="1" width="32.7142857142857" style="2" customWidth="1"/>
    <col min="2" max="2" width="13.5714285714286" style="3" customWidth="1"/>
    <col min="3" max="3" width="16.1428571428571" style="3"/>
    <col min="4" max="4" width="11.8571428571429" style="3" customWidth="1"/>
    <col min="5" max="5" width="11.2857142857143" style="3" customWidth="1"/>
    <col min="6" max="6" width="16.1428571428571" style="4"/>
    <col min="7" max="7" width="13.1428571428571" style="3" customWidth="1"/>
    <col min="8" max="8" width="12.5714285714286" style="3" customWidth="1"/>
    <col min="9" max="9" width="13.4285714285714" style="3" customWidth="1"/>
    <col min="10" max="11" width="16.1428571428571" style="3"/>
    <col min="12" max="12" width="12.2857142857143" style="3" customWidth="1"/>
    <col min="13" max="16384" width="16.1428571428571" style="2"/>
  </cols>
  <sheetData>
    <row r="1" spans="1:4">
      <c r="A1" s="2" t="str">
        <f>BS!A1</f>
        <v>ASSESSMENT YEAR </v>
      </c>
      <c r="B1" s="3" t="str">
        <f>BS!C1</f>
        <v>2025-26</v>
      </c>
      <c r="C1" s="3" t="str">
        <f>BS!E1</f>
        <v>BALANCES AS ON:</v>
      </c>
      <c r="D1" s="5" t="str">
        <f>BS!F1</f>
        <v>30/04/2024</v>
      </c>
    </row>
    <row r="2" spans="1:2">
      <c r="A2" s="2" t="str">
        <f>BS!A2</f>
        <v>NAME OF THE ENTITY:</v>
      </c>
      <c r="B2" s="3" t="str">
        <f>BS!C2</f>
        <v>M/s. MPPL-MAYFLOWER PLATINUM</v>
      </c>
    </row>
    <row r="4" spans="1:12">
      <c r="A4" s="6" t="s">
        <v>314</v>
      </c>
      <c r="B4" s="7"/>
      <c r="C4" s="7"/>
      <c r="D4" s="8" t="s">
        <v>315</v>
      </c>
      <c r="E4" s="8"/>
      <c r="F4" s="8"/>
      <c r="G4" s="8"/>
      <c r="H4" s="8"/>
      <c r="I4" s="12"/>
      <c r="J4" s="7"/>
      <c r="K4" s="7"/>
      <c r="L4" s="7"/>
    </row>
    <row r="5" spans="1:12">
      <c r="A5" s="1"/>
      <c r="B5" s="7"/>
      <c r="C5" s="7"/>
      <c r="D5" s="7"/>
      <c r="E5" s="7"/>
      <c r="F5" s="9"/>
      <c r="G5" s="7"/>
      <c r="H5" s="7"/>
      <c r="I5" s="12"/>
      <c r="J5" s="7"/>
      <c r="K5" s="7"/>
      <c r="L5" s="7"/>
    </row>
    <row r="6" spans="1:12">
      <c r="A6" s="1" t="s">
        <v>316</v>
      </c>
      <c r="B6" s="7"/>
      <c r="C6" s="7"/>
      <c r="D6" s="10" t="s">
        <v>14</v>
      </c>
      <c r="E6" s="7"/>
      <c r="F6" s="11">
        <v>45382</v>
      </c>
      <c r="G6" s="7"/>
      <c r="H6" s="12"/>
      <c r="I6" s="12"/>
      <c r="J6" s="7"/>
      <c r="K6" s="7"/>
      <c r="L6" s="7"/>
    </row>
    <row r="7" spans="1:12">
      <c r="A7" s="1"/>
      <c r="B7" s="7"/>
      <c r="C7" s="7"/>
      <c r="D7" s="10"/>
      <c r="E7" s="7"/>
      <c r="F7" s="9"/>
      <c r="G7" s="7"/>
      <c r="H7" s="12"/>
      <c r="I7" s="12"/>
      <c r="J7" s="7"/>
      <c r="K7" s="7"/>
      <c r="L7" s="7"/>
    </row>
    <row r="8" spans="1:12">
      <c r="A8" s="1"/>
      <c r="B8" s="7"/>
      <c r="C8" s="7"/>
      <c r="D8" s="10"/>
      <c r="E8" s="7"/>
      <c r="F8" s="13" t="s">
        <v>317</v>
      </c>
      <c r="G8" s="7"/>
      <c r="H8" s="8"/>
      <c r="I8" s="12"/>
      <c r="J8" s="7"/>
      <c r="K8" s="7"/>
      <c r="L8" s="7"/>
    </row>
    <row r="9" spans="1:14">
      <c r="A9" s="1" t="s">
        <v>318</v>
      </c>
      <c r="B9" s="7"/>
      <c r="C9" s="7"/>
      <c r="D9" s="10" t="s">
        <v>18</v>
      </c>
      <c r="E9" s="7"/>
      <c r="F9" s="14">
        <f>PP!C11</f>
        <v>897780504.531013</v>
      </c>
      <c r="G9" s="7"/>
      <c r="H9" s="12"/>
      <c r="L9" s="7"/>
      <c r="M9" s="1"/>
      <c r="N9" s="1"/>
    </row>
    <row r="10" spans="1:14">
      <c r="A10" s="1"/>
      <c r="B10" s="7"/>
      <c r="C10" s="7"/>
      <c r="D10" s="10"/>
      <c r="E10" s="7"/>
      <c r="F10" s="14"/>
      <c r="G10" s="7"/>
      <c r="H10" s="12"/>
      <c r="L10" s="7"/>
      <c r="M10" s="1"/>
      <c r="N10" s="1"/>
    </row>
    <row r="11" spans="1:12">
      <c r="A11" s="1" t="s">
        <v>319</v>
      </c>
      <c r="B11" s="7"/>
      <c r="C11" s="7"/>
      <c r="D11" s="10" t="s">
        <v>22</v>
      </c>
      <c r="E11" s="7"/>
      <c r="F11" s="14">
        <f>PP!C21</f>
        <v>688984686</v>
      </c>
      <c r="G11" s="7"/>
      <c r="H11" s="12"/>
      <c r="I11" s="12"/>
      <c r="J11" s="7"/>
      <c r="K11" s="7"/>
      <c r="L11" s="7"/>
    </row>
    <row r="12" spans="1:16">
      <c r="A12" s="1"/>
      <c r="B12" s="7"/>
      <c r="C12" s="7"/>
      <c r="D12" s="10"/>
      <c r="E12" s="7"/>
      <c r="F12" s="14"/>
      <c r="G12" s="7"/>
      <c r="H12" s="12"/>
      <c r="I12" s="12"/>
      <c r="J12" s="7"/>
      <c r="K12" s="7"/>
      <c r="L12" s="7"/>
      <c r="P12" s="33"/>
    </row>
    <row r="13" spans="1:12">
      <c r="A13" s="1" t="s">
        <v>320</v>
      </c>
      <c r="B13" s="7"/>
      <c r="C13" s="7"/>
      <c r="D13" s="10" t="s">
        <v>321</v>
      </c>
      <c r="E13" s="7"/>
      <c r="F13" s="9">
        <f>F9-F11</f>
        <v>208795818.531013</v>
      </c>
      <c r="G13" s="7"/>
      <c r="H13" s="7"/>
      <c r="I13" s="12"/>
      <c r="J13" s="7"/>
      <c r="K13" s="7"/>
      <c r="L13" s="7"/>
    </row>
    <row r="14" spans="1:12">
      <c r="A14" s="1"/>
      <c r="B14" s="7"/>
      <c r="C14" s="7"/>
      <c r="D14" s="10"/>
      <c r="E14" s="7"/>
      <c r="F14" s="9"/>
      <c r="G14" s="7"/>
      <c r="H14" s="7"/>
      <c r="I14" s="12"/>
      <c r="J14" s="7"/>
      <c r="K14" s="7"/>
      <c r="L14" s="7"/>
    </row>
    <row r="15" spans="1:12">
      <c r="A15" s="1" t="s">
        <v>322</v>
      </c>
      <c r="B15" s="7"/>
      <c r="C15" s="7"/>
      <c r="D15" s="10" t="s">
        <v>323</v>
      </c>
      <c r="E15" s="7"/>
      <c r="F15" s="9">
        <f>F13/F9</f>
        <v>0.232568893484811</v>
      </c>
      <c r="G15" s="7"/>
      <c r="H15" s="7"/>
      <c r="I15" s="12"/>
      <c r="J15" s="7"/>
      <c r="K15" s="7"/>
      <c r="L15" s="7"/>
    </row>
    <row r="16" spans="1:14">
      <c r="A16" s="1"/>
      <c r="B16" s="7"/>
      <c r="C16" s="7"/>
      <c r="D16" s="10"/>
      <c r="E16" s="7"/>
      <c r="F16" s="9"/>
      <c r="G16" s="7"/>
      <c r="H16" s="7"/>
      <c r="I16" s="12"/>
      <c r="J16" s="7"/>
      <c r="M16" s="1"/>
      <c r="N16" s="1"/>
    </row>
    <row r="17" spans="1:14">
      <c r="A17" s="15" t="s">
        <v>324</v>
      </c>
      <c r="B17" s="15"/>
      <c r="C17" s="16"/>
      <c r="D17" s="10" t="s">
        <v>16</v>
      </c>
      <c r="E17" s="7"/>
      <c r="F17" s="14">
        <f>WIP!D53</f>
        <v>688881688.56</v>
      </c>
      <c r="G17" s="7"/>
      <c r="H17" s="12"/>
      <c r="I17" s="12"/>
      <c r="J17" s="7"/>
      <c r="M17" s="1"/>
      <c r="N17" s="1"/>
    </row>
    <row r="18" spans="1:14">
      <c r="A18" s="17"/>
      <c r="B18" s="7"/>
      <c r="C18" s="7"/>
      <c r="D18" s="10"/>
      <c r="E18" s="7"/>
      <c r="F18" s="14"/>
      <c r="G18" s="7"/>
      <c r="H18" s="12"/>
      <c r="I18" s="12"/>
      <c r="J18" s="7"/>
      <c r="M18" s="1"/>
      <c r="N18" s="1"/>
    </row>
    <row r="19" spans="1:16">
      <c r="A19" s="17" t="s">
        <v>325</v>
      </c>
      <c r="B19" s="7"/>
      <c r="C19" s="7"/>
      <c r="D19" s="10" t="s">
        <v>326</v>
      </c>
      <c r="E19" s="7"/>
      <c r="F19" s="9">
        <f>F17/F11</f>
        <v>0.99985050837545</v>
      </c>
      <c r="G19" s="7"/>
      <c r="H19" s="7"/>
      <c r="I19" s="12"/>
      <c r="J19" s="7"/>
      <c r="M19" s="1"/>
      <c r="P19" s="1"/>
    </row>
    <row r="20" spans="1:16">
      <c r="A20" s="17"/>
      <c r="B20" s="7"/>
      <c r="C20" s="7"/>
      <c r="D20" s="10"/>
      <c r="E20" s="7"/>
      <c r="F20" s="9"/>
      <c r="G20" s="7"/>
      <c r="H20" s="7"/>
      <c r="I20" s="12"/>
      <c r="J20" s="7"/>
      <c r="K20" s="7"/>
      <c r="L20" s="7"/>
      <c r="P20" s="1"/>
    </row>
    <row r="21" spans="1:16">
      <c r="A21" s="15" t="s">
        <v>327</v>
      </c>
      <c r="B21" s="15"/>
      <c r="C21" s="16"/>
      <c r="D21" s="10" t="s">
        <v>24</v>
      </c>
      <c r="E21" s="7"/>
      <c r="F21" s="9">
        <v>0</v>
      </c>
      <c r="G21" s="7"/>
      <c r="H21" s="7" t="s">
        <v>328</v>
      </c>
      <c r="I21" s="12"/>
      <c r="J21" s="7"/>
      <c r="K21" s="7"/>
      <c r="L21" s="7"/>
      <c r="P21" s="1"/>
    </row>
    <row r="22" spans="1:16">
      <c r="A22" s="17"/>
      <c r="B22" s="7"/>
      <c r="C22" s="7"/>
      <c r="D22" s="10"/>
      <c r="E22" s="7"/>
      <c r="F22" s="9"/>
      <c r="G22" s="7"/>
      <c r="H22" s="7"/>
      <c r="I22" s="12"/>
      <c r="J22" s="7"/>
      <c r="K22" s="7"/>
      <c r="L22" s="7"/>
      <c r="P22" s="1"/>
    </row>
    <row r="23" spans="1:12">
      <c r="A23" s="17" t="s">
        <v>329</v>
      </c>
      <c r="B23" s="7"/>
      <c r="C23" s="7"/>
      <c r="D23" s="10" t="s">
        <v>28</v>
      </c>
      <c r="E23" s="7"/>
      <c r="F23" s="9">
        <f>J31</f>
        <v>858813255.415853</v>
      </c>
      <c r="G23" s="7"/>
      <c r="H23" s="7"/>
      <c r="I23" s="12"/>
      <c r="J23" s="7"/>
      <c r="K23" s="7"/>
      <c r="L23" s="7"/>
    </row>
    <row r="24" spans="1:12">
      <c r="A24" s="15" t="s">
        <v>330</v>
      </c>
      <c r="B24" s="15"/>
      <c r="C24" s="16"/>
      <c r="D24" s="10" t="s">
        <v>32</v>
      </c>
      <c r="E24" s="7"/>
      <c r="F24" s="14">
        <f>WIP!D60</f>
        <v>858813255.09</v>
      </c>
      <c r="G24" s="12"/>
      <c r="H24" s="12"/>
      <c r="I24" s="12"/>
      <c r="J24" s="7"/>
      <c r="K24" s="7"/>
      <c r="L24" s="7"/>
    </row>
    <row r="25" spans="1:12">
      <c r="A25" s="15" t="s">
        <v>331</v>
      </c>
      <c r="B25" s="15"/>
      <c r="C25" s="16"/>
      <c r="D25" s="10" t="s">
        <v>332</v>
      </c>
      <c r="E25" s="7"/>
      <c r="F25" s="9">
        <f>F23-F24</f>
        <v>0.325852990150452</v>
      </c>
      <c r="G25" s="7"/>
      <c r="H25" s="7"/>
      <c r="I25" s="12"/>
      <c r="J25" s="7"/>
      <c r="K25" s="7"/>
      <c r="L25" s="7"/>
    </row>
    <row r="26" spans="1:12">
      <c r="A26" s="15"/>
      <c r="B26" s="16"/>
      <c r="C26" s="16"/>
      <c r="D26" s="10"/>
      <c r="E26" s="7"/>
      <c r="F26" s="9"/>
      <c r="G26" s="7"/>
      <c r="H26" s="7"/>
      <c r="I26" s="12"/>
      <c r="J26" s="7"/>
      <c r="K26" s="7"/>
      <c r="L26" s="7"/>
    </row>
    <row r="27" s="1" customFormat="1" spans="1:12">
      <c r="A27" s="15" t="s">
        <v>333</v>
      </c>
      <c r="B27" s="15"/>
      <c r="C27" s="16"/>
      <c r="D27" s="10" t="s">
        <v>334</v>
      </c>
      <c r="E27" s="7"/>
      <c r="F27" s="18">
        <f>+K31</f>
        <v>659080006.8937</v>
      </c>
      <c r="G27" s="7"/>
      <c r="H27" s="7"/>
      <c r="I27" s="12"/>
      <c r="J27" s="7"/>
      <c r="K27" s="7"/>
      <c r="L27" s="7"/>
    </row>
    <row r="28" s="1" customFormat="1" ht="25.5" spans="1:12">
      <c r="A28" s="15" t="s">
        <v>335</v>
      </c>
      <c r="B28" s="16"/>
      <c r="C28" s="16"/>
      <c r="D28" s="10" t="s">
        <v>51</v>
      </c>
      <c r="E28" s="7"/>
      <c r="F28" s="9">
        <f>WIP!D67</f>
        <v>659080006.54</v>
      </c>
      <c r="G28" s="7"/>
      <c r="H28" s="7"/>
      <c r="I28" s="12"/>
      <c r="J28" s="7"/>
      <c r="K28" s="7"/>
      <c r="L28" s="7"/>
    </row>
    <row r="29" s="1" customFormat="1" spans="1:12">
      <c r="A29" s="15" t="s">
        <v>336</v>
      </c>
      <c r="B29" s="16"/>
      <c r="C29" s="16"/>
      <c r="D29" s="10" t="s">
        <v>337</v>
      </c>
      <c r="E29" s="7"/>
      <c r="F29" s="9">
        <f>F27-F28</f>
        <v>0.353700041770935</v>
      </c>
      <c r="G29" s="7"/>
      <c r="H29" s="7"/>
      <c r="I29" s="12"/>
      <c r="J29" s="7"/>
      <c r="K29" s="7"/>
      <c r="L29" s="7"/>
    </row>
    <row r="30" spans="1:12">
      <c r="A30" s="17" t="s">
        <v>338</v>
      </c>
      <c r="B30" s="7"/>
      <c r="C30" s="7"/>
      <c r="D30" s="10" t="s">
        <v>339</v>
      </c>
      <c r="E30" s="7"/>
      <c r="F30" s="9">
        <f>F25-F29</f>
        <v>-0.0278470516204831</v>
      </c>
      <c r="G30" s="7"/>
      <c r="H30" s="7"/>
      <c r="I30" s="12"/>
      <c r="J30" s="7"/>
      <c r="K30" s="7"/>
      <c r="L30" s="7"/>
    </row>
    <row r="31" spans="1:13">
      <c r="A31" s="19" t="s">
        <v>340</v>
      </c>
      <c r="B31" s="20" t="s">
        <v>341</v>
      </c>
      <c r="C31" s="20"/>
      <c r="D31" s="20" t="s">
        <v>341</v>
      </c>
      <c r="E31" s="20">
        <f>+E151</f>
        <v>191900</v>
      </c>
      <c r="F31" s="21" t="s">
        <v>341</v>
      </c>
      <c r="G31" s="20">
        <f>+G151</f>
        <v>0</v>
      </c>
      <c r="H31" s="20">
        <f>+H151</f>
        <v>858941660</v>
      </c>
      <c r="I31" s="20">
        <f>I151</f>
        <v>0</v>
      </c>
      <c r="J31" s="20">
        <f>+J151</f>
        <v>858813255.415853</v>
      </c>
      <c r="K31" s="20">
        <f>+K151</f>
        <v>659080006.8937</v>
      </c>
      <c r="L31" s="7" t="str">
        <f>IF(((J31-K31)/J31)=$F$15,"TRUE","FALSE")</f>
        <v>FALSE</v>
      </c>
      <c r="M31" s="34"/>
    </row>
    <row r="32" spans="1:12">
      <c r="A32" s="17"/>
      <c r="B32" s="7"/>
      <c r="C32" s="7"/>
      <c r="D32" s="7"/>
      <c r="E32" s="7"/>
      <c r="F32" s="18"/>
      <c r="G32" s="7"/>
      <c r="H32" s="7"/>
      <c r="I32" s="12"/>
      <c r="J32" s="7"/>
      <c r="K32" s="7"/>
      <c r="L32" s="7"/>
    </row>
    <row r="33" ht="76.5" spans="1:12">
      <c r="A33" s="17" t="s">
        <v>342</v>
      </c>
      <c r="B33" s="20" t="s">
        <v>343</v>
      </c>
      <c r="C33" s="16" t="s">
        <v>344</v>
      </c>
      <c r="D33" s="16" t="s">
        <v>345</v>
      </c>
      <c r="E33" s="22" t="s">
        <v>346</v>
      </c>
      <c r="F33" s="23" t="s">
        <v>347</v>
      </c>
      <c r="G33" s="22" t="s">
        <v>348</v>
      </c>
      <c r="H33" s="22" t="s">
        <v>349</v>
      </c>
      <c r="I33" s="22" t="s">
        <v>350</v>
      </c>
      <c r="J33" s="22" t="s">
        <v>351</v>
      </c>
      <c r="K33" s="22" t="s">
        <v>352</v>
      </c>
      <c r="L33" s="22" t="s">
        <v>353</v>
      </c>
    </row>
    <row r="34" spans="1:12">
      <c r="A34" s="17" t="s">
        <v>354</v>
      </c>
      <c r="B34" s="152" t="s">
        <v>355</v>
      </c>
      <c r="C34" s="20" t="s">
        <v>356</v>
      </c>
      <c r="D34" s="20" t="s">
        <v>357</v>
      </c>
      <c r="E34" s="20" t="s">
        <v>358</v>
      </c>
      <c r="F34" s="25" t="s">
        <v>359</v>
      </c>
      <c r="G34" s="152" t="s">
        <v>360</v>
      </c>
      <c r="H34" s="152" t="s">
        <v>361</v>
      </c>
      <c r="I34" s="152" t="s">
        <v>362</v>
      </c>
      <c r="J34" s="152" t="s">
        <v>363</v>
      </c>
      <c r="K34" s="152" t="s">
        <v>364</v>
      </c>
      <c r="L34" s="152" t="s">
        <v>365</v>
      </c>
    </row>
    <row r="35" spans="1:13">
      <c r="A35" s="26" t="s">
        <v>366</v>
      </c>
      <c r="B35" s="27" t="str">
        <f>F8</f>
        <v>MFP</v>
      </c>
      <c r="C35" s="26" t="s">
        <v>14</v>
      </c>
      <c r="D35" s="26">
        <v>105</v>
      </c>
      <c r="E35" s="26">
        <v>1500</v>
      </c>
      <c r="F35" s="28">
        <f>H35/E35</f>
        <v>4316.33333333333</v>
      </c>
      <c r="G35" s="29"/>
      <c r="H35" s="30">
        <v>6474500</v>
      </c>
      <c r="I35" s="27"/>
      <c r="J35" s="35">
        <f>IF($B35=$F$8,IF($F$19&gt;$F$21,H35*$F$19,0))</f>
        <v>6473532.11647685</v>
      </c>
      <c r="K35" s="35">
        <f>IF($B35=$F$8,IF(J35&gt;0,($H35*(1-$F$15))*$F$19,0))</f>
        <v>4967989.91520945</v>
      </c>
      <c r="L35" s="35" t="str">
        <f>IF(((J35-K35)/J35)=$F$15,"TRUE","FALSE")</f>
        <v>TRUE</v>
      </c>
      <c r="M35" s="36"/>
    </row>
    <row r="36" spans="1:12">
      <c r="A36" s="26" t="s">
        <v>367</v>
      </c>
      <c r="B36" s="27" t="str">
        <f>F8</f>
        <v>MFP</v>
      </c>
      <c r="C36" s="26" t="s">
        <v>14</v>
      </c>
      <c r="D36" s="26">
        <v>107</v>
      </c>
      <c r="E36" s="26">
        <v>1800</v>
      </c>
      <c r="F36" s="28">
        <f t="shared" ref="F36:F99" si="0">H36/E36</f>
        <v>4118.33333333333</v>
      </c>
      <c r="G36" s="29"/>
      <c r="H36" s="30">
        <v>7413000</v>
      </c>
      <c r="I36" s="27"/>
      <c r="J36" s="35">
        <f t="shared" ref="J36:J99" si="1">IF($B36=$F$8,IF($F$19&gt;$F$21,H36*$F$19,0))</f>
        <v>7411891.81858721</v>
      </c>
      <c r="K36" s="35">
        <f t="shared" ref="K36:K99" si="2">IF($B36=$F$8,IF(J36&gt;0,($H36*(1-$F$15))*$F$19,0))</f>
        <v>5688116.33970926</v>
      </c>
      <c r="L36" s="35" t="str">
        <f t="shared" ref="L36:L97" si="3">IF(((J36-K36)/J36)=$F$15,"TRUE","FALSE")</f>
        <v>TRUE</v>
      </c>
    </row>
    <row r="37" spans="1:13">
      <c r="A37" s="26" t="s">
        <v>368</v>
      </c>
      <c r="B37" s="27" t="str">
        <f>F8</f>
        <v>MFP</v>
      </c>
      <c r="C37" s="26" t="s">
        <v>14</v>
      </c>
      <c r="D37" s="26">
        <v>108</v>
      </c>
      <c r="E37" s="26">
        <v>1800</v>
      </c>
      <c r="F37" s="28">
        <f t="shared" si="0"/>
        <v>3362.77777777778</v>
      </c>
      <c r="G37" s="29"/>
      <c r="H37" s="30">
        <v>6053000</v>
      </c>
      <c r="I37" s="27"/>
      <c r="J37" s="35">
        <f t="shared" si="1"/>
        <v>6052095.1271966</v>
      </c>
      <c r="K37" s="35">
        <f t="shared" si="2"/>
        <v>4644566.06019967</v>
      </c>
      <c r="L37" s="35" t="str">
        <f t="shared" si="3"/>
        <v>TRUE</v>
      </c>
      <c r="M37" s="36"/>
    </row>
    <row r="38" spans="1:12">
      <c r="A38" s="26" t="s">
        <v>369</v>
      </c>
      <c r="B38" s="27" t="str">
        <f>F8</f>
        <v>MFP</v>
      </c>
      <c r="C38" s="26" t="s">
        <v>14</v>
      </c>
      <c r="D38" s="26">
        <v>203</v>
      </c>
      <c r="E38" s="26">
        <v>1500</v>
      </c>
      <c r="F38" s="28">
        <f t="shared" si="0"/>
        <v>5716.66666666667</v>
      </c>
      <c r="G38" s="29"/>
      <c r="H38" s="30">
        <v>8575000</v>
      </c>
      <c r="I38" s="27"/>
      <c r="J38" s="35">
        <f t="shared" si="1"/>
        <v>8573718.10931949</v>
      </c>
      <c r="K38" s="35">
        <f t="shared" si="2"/>
        <v>6579737.97558437</v>
      </c>
      <c r="L38" s="35" t="str">
        <f t="shared" si="3"/>
        <v>TRUE</v>
      </c>
    </row>
    <row r="39" spans="1:13">
      <c r="A39" s="26" t="s">
        <v>370</v>
      </c>
      <c r="B39" s="27" t="str">
        <f>F8</f>
        <v>MFP</v>
      </c>
      <c r="C39" s="26" t="s">
        <v>14</v>
      </c>
      <c r="D39" s="26">
        <v>206</v>
      </c>
      <c r="E39" s="26">
        <v>1800</v>
      </c>
      <c r="F39" s="28">
        <f t="shared" si="0"/>
        <v>6405.55555555556</v>
      </c>
      <c r="G39" s="31"/>
      <c r="H39" s="30">
        <v>11530000</v>
      </c>
      <c r="I39" s="27"/>
      <c r="J39" s="35">
        <f t="shared" si="1"/>
        <v>11528276.3615689</v>
      </c>
      <c r="K39" s="35">
        <f t="shared" si="2"/>
        <v>8847157.88437176</v>
      </c>
      <c r="L39" s="35" t="str">
        <f t="shared" si="3"/>
        <v>TRUE</v>
      </c>
      <c r="M39" s="36"/>
    </row>
    <row r="40" spans="1:12">
      <c r="A40" s="26" t="s">
        <v>371</v>
      </c>
      <c r="B40" s="27" t="str">
        <f>F8</f>
        <v>MFP</v>
      </c>
      <c r="C40" s="26" t="s">
        <v>14</v>
      </c>
      <c r="D40" s="26">
        <v>207</v>
      </c>
      <c r="E40" s="26">
        <v>1800</v>
      </c>
      <c r="F40" s="28">
        <f t="shared" si="0"/>
        <v>6512.88888888889</v>
      </c>
      <c r="G40" s="31"/>
      <c r="H40" s="30">
        <v>11723200</v>
      </c>
      <c r="I40" s="27"/>
      <c r="J40" s="35">
        <f t="shared" si="1"/>
        <v>11721447.4797871</v>
      </c>
      <c r="K40" s="35">
        <f t="shared" si="2"/>
        <v>8995403.40937268</v>
      </c>
      <c r="L40" s="35" t="str">
        <f t="shared" si="3"/>
        <v>TRUE</v>
      </c>
    </row>
    <row r="41" spans="1:13">
      <c r="A41" s="26" t="s">
        <v>372</v>
      </c>
      <c r="B41" s="27" t="str">
        <f>F8</f>
        <v>MFP</v>
      </c>
      <c r="C41" s="26" t="s">
        <v>14</v>
      </c>
      <c r="D41" s="26">
        <v>301</v>
      </c>
      <c r="E41" s="26">
        <v>1500</v>
      </c>
      <c r="F41" s="28">
        <f t="shared" si="0"/>
        <v>4183.33333333333</v>
      </c>
      <c r="G41" s="31"/>
      <c r="H41" s="30">
        <v>6275000</v>
      </c>
      <c r="I41" s="27"/>
      <c r="J41" s="35">
        <f t="shared" si="1"/>
        <v>6274061.94005595</v>
      </c>
      <c r="K41" s="35">
        <f t="shared" si="2"/>
        <v>4814910.29700197</v>
      </c>
      <c r="L41" s="35" t="str">
        <f t="shared" si="3"/>
        <v>TRUE</v>
      </c>
      <c r="M41" s="36"/>
    </row>
    <row r="42" spans="1:12">
      <c r="A42" s="26" t="s">
        <v>373</v>
      </c>
      <c r="B42" s="27" t="str">
        <f>F8</f>
        <v>MFP</v>
      </c>
      <c r="C42" s="26" t="s">
        <v>14</v>
      </c>
      <c r="D42" s="26">
        <v>304</v>
      </c>
      <c r="E42" s="26">
        <v>1500</v>
      </c>
      <c r="F42" s="28">
        <f t="shared" si="0"/>
        <v>4082.33333333333</v>
      </c>
      <c r="G42" s="32"/>
      <c r="H42" s="30">
        <v>6123500</v>
      </c>
      <c r="I42" s="27"/>
      <c r="J42" s="35">
        <f t="shared" si="1"/>
        <v>6122584.58803707</v>
      </c>
      <c r="K42" s="35">
        <f t="shared" si="2"/>
        <v>4698661.86513013</v>
      </c>
      <c r="L42" s="35" t="str">
        <f t="shared" si="3"/>
        <v>TRUE</v>
      </c>
    </row>
    <row r="43" spans="1:13">
      <c r="A43" s="26" t="s">
        <v>374</v>
      </c>
      <c r="B43" s="27" t="str">
        <f>F8</f>
        <v>MFP</v>
      </c>
      <c r="C43" s="26" t="s">
        <v>14</v>
      </c>
      <c r="D43" s="26">
        <v>305</v>
      </c>
      <c r="E43" s="26">
        <v>1500</v>
      </c>
      <c r="F43" s="28">
        <f t="shared" si="0"/>
        <v>3282</v>
      </c>
      <c r="G43" s="32"/>
      <c r="H43" s="30">
        <v>4923000</v>
      </c>
      <c r="I43" s="27"/>
      <c r="J43" s="35">
        <f t="shared" si="1"/>
        <v>4922264.05273234</v>
      </c>
      <c r="K43" s="35">
        <f t="shared" si="2"/>
        <v>3777498.54854832</v>
      </c>
      <c r="L43" s="35" t="str">
        <f t="shared" si="3"/>
        <v>TRUE</v>
      </c>
      <c r="M43" s="36"/>
    </row>
    <row r="44" spans="1:12">
      <c r="A44" s="26" t="s">
        <v>375</v>
      </c>
      <c r="B44" s="27" t="str">
        <f>F8</f>
        <v>MFP</v>
      </c>
      <c r="C44" s="26" t="s">
        <v>14</v>
      </c>
      <c r="D44" s="26">
        <v>306</v>
      </c>
      <c r="E44" s="26">
        <v>1800</v>
      </c>
      <c r="F44" s="28">
        <f t="shared" si="0"/>
        <v>3333.33333333333</v>
      </c>
      <c r="G44" s="32"/>
      <c r="H44" s="30">
        <v>6000000</v>
      </c>
      <c r="I44" s="27"/>
      <c r="J44" s="35">
        <f t="shared" si="1"/>
        <v>5999103.0502527</v>
      </c>
      <c r="K44" s="35">
        <f t="shared" si="2"/>
        <v>4603898.29195408</v>
      </c>
      <c r="L44" s="35" t="str">
        <f t="shared" si="3"/>
        <v>TRUE</v>
      </c>
    </row>
    <row r="45" spans="1:13">
      <c r="A45" s="26" t="s">
        <v>376</v>
      </c>
      <c r="B45" s="27" t="str">
        <f>F8</f>
        <v>MFP</v>
      </c>
      <c r="C45" s="26" t="s">
        <v>14</v>
      </c>
      <c r="D45" s="26">
        <v>401</v>
      </c>
      <c r="E45" s="26">
        <v>1500</v>
      </c>
      <c r="F45" s="28">
        <f t="shared" si="0"/>
        <v>4183.33333333333</v>
      </c>
      <c r="G45" s="32"/>
      <c r="H45" s="30">
        <v>6275000</v>
      </c>
      <c r="I45" s="27"/>
      <c r="J45" s="35">
        <f t="shared" si="1"/>
        <v>6274061.94005595</v>
      </c>
      <c r="K45" s="35">
        <f t="shared" si="2"/>
        <v>4814910.29700197</v>
      </c>
      <c r="L45" s="35" t="str">
        <f t="shared" si="3"/>
        <v>TRUE</v>
      </c>
      <c r="M45" s="36"/>
    </row>
    <row r="46" spans="1:12">
      <c r="A46" s="26" t="s">
        <v>377</v>
      </c>
      <c r="B46" s="27" t="str">
        <f>F8</f>
        <v>MFP</v>
      </c>
      <c r="C46" s="26" t="s">
        <v>14</v>
      </c>
      <c r="D46" s="26">
        <v>402</v>
      </c>
      <c r="E46" s="26">
        <v>1500</v>
      </c>
      <c r="F46" s="28">
        <f t="shared" si="0"/>
        <v>2949</v>
      </c>
      <c r="G46" s="32"/>
      <c r="H46" s="30">
        <v>4423500</v>
      </c>
      <c r="I46" s="27"/>
      <c r="J46" s="35">
        <f t="shared" si="1"/>
        <v>4422838.7237988</v>
      </c>
      <c r="K46" s="35">
        <f t="shared" si="2"/>
        <v>3394224.01574314</v>
      </c>
      <c r="L46" s="35" t="str">
        <f t="shared" si="3"/>
        <v>TRUE</v>
      </c>
    </row>
    <row r="47" spans="1:13">
      <c r="A47" s="26" t="s">
        <v>378</v>
      </c>
      <c r="B47" s="27" t="str">
        <f>F8</f>
        <v>MFP</v>
      </c>
      <c r="C47" s="26" t="s">
        <v>14</v>
      </c>
      <c r="D47" s="26">
        <v>403</v>
      </c>
      <c r="E47" s="26">
        <v>1500</v>
      </c>
      <c r="F47" s="28">
        <f t="shared" si="0"/>
        <v>3882.33333333333</v>
      </c>
      <c r="G47" s="32"/>
      <c r="H47" s="30">
        <v>5823500</v>
      </c>
      <c r="I47" s="27"/>
      <c r="J47" s="35">
        <f t="shared" si="1"/>
        <v>5822629.43552444</v>
      </c>
      <c r="K47" s="35">
        <f t="shared" si="2"/>
        <v>4468466.95053243</v>
      </c>
      <c r="L47" s="35" t="str">
        <f t="shared" si="3"/>
        <v>TRUE</v>
      </c>
      <c r="M47" s="36"/>
    </row>
    <row r="48" spans="1:12">
      <c r="A48" s="26" t="s">
        <v>379</v>
      </c>
      <c r="B48" s="27" t="str">
        <f>F8</f>
        <v>MFP</v>
      </c>
      <c r="C48" s="26" t="s">
        <v>14</v>
      </c>
      <c r="D48" s="26">
        <v>404</v>
      </c>
      <c r="E48" s="26">
        <v>1500</v>
      </c>
      <c r="F48" s="28">
        <f t="shared" si="0"/>
        <v>4057.33333333333</v>
      </c>
      <c r="G48" s="32"/>
      <c r="H48" s="30">
        <v>6086000</v>
      </c>
      <c r="I48" s="27"/>
      <c r="J48" s="35">
        <f t="shared" si="1"/>
        <v>6085090.19397299</v>
      </c>
      <c r="K48" s="35">
        <f t="shared" si="2"/>
        <v>4669887.50080542</v>
      </c>
      <c r="L48" s="35" t="str">
        <f t="shared" si="3"/>
        <v>TRUE</v>
      </c>
    </row>
    <row r="49" spans="1:13">
      <c r="A49" s="26" t="s">
        <v>380</v>
      </c>
      <c r="B49" s="27" t="str">
        <f>F8</f>
        <v>MFP</v>
      </c>
      <c r="C49" s="26" t="s">
        <v>14</v>
      </c>
      <c r="D49" s="26">
        <v>407</v>
      </c>
      <c r="E49" s="26">
        <v>1800</v>
      </c>
      <c r="F49" s="28">
        <f t="shared" si="0"/>
        <v>3944.44444444444</v>
      </c>
      <c r="G49" s="32"/>
      <c r="H49" s="30">
        <v>7100000</v>
      </c>
      <c r="I49" s="27"/>
      <c r="J49" s="35">
        <f t="shared" si="1"/>
        <v>7098938.6094657</v>
      </c>
      <c r="K49" s="35">
        <f t="shared" si="2"/>
        <v>5447946.31214566</v>
      </c>
      <c r="L49" s="35" t="str">
        <f t="shared" si="3"/>
        <v>TRUE</v>
      </c>
      <c r="M49" s="36"/>
    </row>
    <row r="50" spans="1:12">
      <c r="A50" s="26" t="s">
        <v>381</v>
      </c>
      <c r="B50" s="27" t="str">
        <f>F8</f>
        <v>MFP</v>
      </c>
      <c r="C50" s="26" t="s">
        <v>14</v>
      </c>
      <c r="D50" s="26">
        <v>408</v>
      </c>
      <c r="E50" s="26">
        <v>1800</v>
      </c>
      <c r="F50" s="28">
        <f t="shared" si="0"/>
        <v>3944.44444444444</v>
      </c>
      <c r="G50" s="32"/>
      <c r="H50" s="30">
        <v>7100000</v>
      </c>
      <c r="I50" s="27"/>
      <c r="J50" s="35">
        <f t="shared" si="1"/>
        <v>7098938.6094657</v>
      </c>
      <c r="K50" s="35">
        <f t="shared" si="2"/>
        <v>5447946.31214566</v>
      </c>
      <c r="L50" s="35" t="str">
        <f t="shared" si="3"/>
        <v>TRUE</v>
      </c>
    </row>
    <row r="51" spans="1:13">
      <c r="A51" s="26" t="s">
        <v>382</v>
      </c>
      <c r="B51" s="27" t="str">
        <f>F8</f>
        <v>MFP</v>
      </c>
      <c r="C51" s="26" t="s">
        <v>14</v>
      </c>
      <c r="D51" s="26">
        <v>502</v>
      </c>
      <c r="E51" s="26">
        <v>1500</v>
      </c>
      <c r="F51" s="28">
        <f t="shared" si="0"/>
        <v>3882.33333333333</v>
      </c>
      <c r="G51" s="32"/>
      <c r="H51" s="30">
        <v>5823500</v>
      </c>
      <c r="I51" s="27"/>
      <c r="J51" s="35">
        <f t="shared" si="1"/>
        <v>5822629.43552444</v>
      </c>
      <c r="K51" s="35">
        <f t="shared" si="2"/>
        <v>4468466.95053243</v>
      </c>
      <c r="L51" s="35" t="str">
        <f t="shared" si="3"/>
        <v>TRUE</v>
      </c>
      <c r="M51" s="36"/>
    </row>
    <row r="52" spans="1:12">
      <c r="A52" s="26" t="s">
        <v>383</v>
      </c>
      <c r="B52" s="27" t="str">
        <f>F8</f>
        <v>MFP</v>
      </c>
      <c r="C52" s="26" t="s">
        <v>14</v>
      </c>
      <c r="D52" s="26">
        <v>503</v>
      </c>
      <c r="E52" s="26">
        <v>1500</v>
      </c>
      <c r="F52" s="28">
        <f t="shared" si="0"/>
        <v>3882.33333333333</v>
      </c>
      <c r="G52" s="32"/>
      <c r="H52" s="30">
        <v>5823500</v>
      </c>
      <c r="I52" s="27"/>
      <c r="J52" s="35">
        <f t="shared" si="1"/>
        <v>5822629.43552444</v>
      </c>
      <c r="K52" s="35">
        <f t="shared" si="2"/>
        <v>4468466.95053243</v>
      </c>
      <c r="L52" s="35" t="str">
        <f t="shared" si="3"/>
        <v>TRUE</v>
      </c>
    </row>
    <row r="53" spans="1:13">
      <c r="A53" s="26" t="s">
        <v>384</v>
      </c>
      <c r="B53" s="27" t="str">
        <f>F8</f>
        <v>MFP</v>
      </c>
      <c r="C53" s="26" t="s">
        <v>14</v>
      </c>
      <c r="D53" s="26">
        <v>505</v>
      </c>
      <c r="E53" s="26">
        <v>1500</v>
      </c>
      <c r="F53" s="28">
        <f t="shared" si="0"/>
        <v>3516.66666666667</v>
      </c>
      <c r="G53" s="32"/>
      <c r="H53" s="30">
        <v>5275000</v>
      </c>
      <c r="I53" s="27"/>
      <c r="J53" s="35">
        <f t="shared" si="1"/>
        <v>5274211.4316805</v>
      </c>
      <c r="K53" s="35">
        <f t="shared" si="2"/>
        <v>4047593.91500963</v>
      </c>
      <c r="L53" s="35" t="str">
        <f t="shared" si="3"/>
        <v>TRUE</v>
      </c>
      <c r="M53" s="36"/>
    </row>
    <row r="54" spans="1:12">
      <c r="A54" s="26" t="s">
        <v>385</v>
      </c>
      <c r="B54" s="27" t="str">
        <f>F8</f>
        <v>MFP</v>
      </c>
      <c r="C54" s="26" t="s">
        <v>14</v>
      </c>
      <c r="D54" s="26">
        <v>506</v>
      </c>
      <c r="E54" s="26">
        <v>1800</v>
      </c>
      <c r="F54" s="28">
        <f t="shared" si="0"/>
        <v>3245.55555555556</v>
      </c>
      <c r="G54" s="32"/>
      <c r="H54" s="30">
        <v>5842000</v>
      </c>
      <c r="I54" s="27"/>
      <c r="J54" s="35">
        <f t="shared" si="1"/>
        <v>5841126.66992938</v>
      </c>
      <c r="K54" s="35">
        <f t="shared" si="2"/>
        <v>4482662.30359929</v>
      </c>
      <c r="L54" s="35" t="str">
        <f t="shared" si="3"/>
        <v>TRUE</v>
      </c>
    </row>
    <row r="55" spans="1:13">
      <c r="A55" s="26" t="s">
        <v>386</v>
      </c>
      <c r="B55" s="27" t="str">
        <f>F8</f>
        <v>MFP</v>
      </c>
      <c r="C55" s="26" t="s">
        <v>14</v>
      </c>
      <c r="D55" s="26">
        <v>507</v>
      </c>
      <c r="E55" s="26">
        <v>1800</v>
      </c>
      <c r="F55" s="28">
        <f t="shared" si="0"/>
        <v>3507.33333333333</v>
      </c>
      <c r="G55" s="32"/>
      <c r="H55" s="30">
        <v>6313200</v>
      </c>
      <c r="I55" s="27"/>
      <c r="J55" s="35">
        <f t="shared" si="1"/>
        <v>6312256.22947589</v>
      </c>
      <c r="K55" s="35">
        <f t="shared" si="2"/>
        <v>4844221.78279408</v>
      </c>
      <c r="L55" s="35" t="str">
        <f t="shared" si="3"/>
        <v>TRUE</v>
      </c>
      <c r="M55" s="36"/>
    </row>
    <row r="56" spans="1:12">
      <c r="A56" s="26" t="s">
        <v>387</v>
      </c>
      <c r="B56" s="27" t="str">
        <f>F8</f>
        <v>MFP</v>
      </c>
      <c r="C56" s="26" t="s">
        <v>14</v>
      </c>
      <c r="D56" s="26">
        <v>601</v>
      </c>
      <c r="E56" s="26">
        <v>1500</v>
      </c>
      <c r="F56" s="28">
        <f t="shared" si="0"/>
        <v>2949</v>
      </c>
      <c r="G56" s="32"/>
      <c r="H56" s="30">
        <v>4423500</v>
      </c>
      <c r="I56" s="27"/>
      <c r="J56" s="35">
        <f t="shared" si="1"/>
        <v>4422838.7237988</v>
      </c>
      <c r="K56" s="35">
        <f t="shared" si="2"/>
        <v>3394224.01574314</v>
      </c>
      <c r="L56" s="35" t="str">
        <f t="shared" si="3"/>
        <v>TRUE</v>
      </c>
    </row>
    <row r="57" spans="1:13">
      <c r="A57" s="26" t="s">
        <v>388</v>
      </c>
      <c r="B57" s="27" t="str">
        <f>F8</f>
        <v>MFP</v>
      </c>
      <c r="C57" s="26" t="s">
        <v>14</v>
      </c>
      <c r="D57" s="26">
        <v>602</v>
      </c>
      <c r="E57" s="26">
        <v>1500</v>
      </c>
      <c r="F57" s="28">
        <f t="shared" si="0"/>
        <v>4107.33333333333</v>
      </c>
      <c r="G57" s="32"/>
      <c r="H57" s="30">
        <v>6161000</v>
      </c>
      <c r="I57" s="27"/>
      <c r="J57" s="35">
        <f t="shared" si="1"/>
        <v>6160078.98210115</v>
      </c>
      <c r="K57" s="35">
        <f t="shared" si="2"/>
        <v>4727436.22945485</v>
      </c>
      <c r="L57" s="35" t="str">
        <f t="shared" si="3"/>
        <v>TRUE</v>
      </c>
      <c r="M57" s="36"/>
    </row>
    <row r="58" spans="1:12">
      <c r="A58" s="26" t="s">
        <v>389</v>
      </c>
      <c r="B58" s="27" t="str">
        <f>F8</f>
        <v>MFP</v>
      </c>
      <c r="C58" s="26" t="s">
        <v>14</v>
      </c>
      <c r="D58" s="26">
        <v>604</v>
      </c>
      <c r="E58" s="26">
        <v>1500</v>
      </c>
      <c r="F58" s="28">
        <f t="shared" si="0"/>
        <v>4383.33333333333</v>
      </c>
      <c r="G58" s="32"/>
      <c r="H58" s="30">
        <v>6575000</v>
      </c>
      <c r="I58" s="27"/>
      <c r="J58" s="35">
        <f t="shared" si="1"/>
        <v>6574017.09256859</v>
      </c>
      <c r="K58" s="35">
        <f t="shared" si="2"/>
        <v>5045105.21159968</v>
      </c>
      <c r="L58" s="35" t="str">
        <f t="shared" si="3"/>
        <v>TRUE</v>
      </c>
    </row>
    <row r="59" spans="1:13">
      <c r="A59" s="26" t="s">
        <v>390</v>
      </c>
      <c r="B59" s="27" t="str">
        <f>F8</f>
        <v>MFP</v>
      </c>
      <c r="C59" s="26" t="s">
        <v>14</v>
      </c>
      <c r="D59" s="26">
        <v>605</v>
      </c>
      <c r="E59" s="26">
        <v>1500</v>
      </c>
      <c r="F59" s="28">
        <f t="shared" si="0"/>
        <v>3932</v>
      </c>
      <c r="G59" s="32"/>
      <c r="H59" s="30">
        <v>5898000</v>
      </c>
      <c r="I59" s="27"/>
      <c r="J59" s="35">
        <f t="shared" si="1"/>
        <v>5897118.29839841</v>
      </c>
      <c r="K59" s="35">
        <f t="shared" si="2"/>
        <v>4525632.02099086</v>
      </c>
      <c r="L59" s="35" t="str">
        <f t="shared" si="3"/>
        <v>TRUE</v>
      </c>
      <c r="M59" s="36"/>
    </row>
    <row r="60" spans="1:12">
      <c r="A60" s="26" t="s">
        <v>391</v>
      </c>
      <c r="B60" s="27" t="str">
        <f>F8</f>
        <v>MFP</v>
      </c>
      <c r="C60" s="26" t="s">
        <v>14</v>
      </c>
      <c r="D60" s="26">
        <v>606</v>
      </c>
      <c r="E60" s="26">
        <v>1800</v>
      </c>
      <c r="F60" s="28">
        <f t="shared" si="0"/>
        <v>3357.33333333333</v>
      </c>
      <c r="G60" s="32"/>
      <c r="H60" s="30">
        <v>6043200</v>
      </c>
      <c r="I60" s="27"/>
      <c r="J60" s="35">
        <f t="shared" si="1"/>
        <v>6042296.59221452</v>
      </c>
      <c r="K60" s="35">
        <f t="shared" si="2"/>
        <v>4637046.35965615</v>
      </c>
      <c r="L60" s="35" t="str">
        <f t="shared" si="3"/>
        <v>TRUE</v>
      </c>
    </row>
    <row r="61" spans="1:13">
      <c r="A61" s="26" t="s">
        <v>392</v>
      </c>
      <c r="B61" s="27" t="str">
        <f>F8</f>
        <v>MFP</v>
      </c>
      <c r="C61" s="26" t="s">
        <v>14</v>
      </c>
      <c r="D61" s="26">
        <v>701</v>
      </c>
      <c r="E61" s="26">
        <v>1500</v>
      </c>
      <c r="F61" s="28">
        <f t="shared" si="0"/>
        <v>3515.66666666667</v>
      </c>
      <c r="G61" s="32"/>
      <c r="H61" s="30">
        <v>5273500</v>
      </c>
      <c r="I61" s="27"/>
      <c r="J61" s="35">
        <f t="shared" si="1"/>
        <v>5272711.65591794</v>
      </c>
      <c r="K61" s="35">
        <f t="shared" si="2"/>
        <v>4046442.94043664</v>
      </c>
      <c r="L61" s="35" t="str">
        <f t="shared" si="3"/>
        <v>TRUE</v>
      </c>
      <c r="M61" s="36"/>
    </row>
    <row r="62" spans="1:12">
      <c r="A62" s="26" t="s">
        <v>393</v>
      </c>
      <c r="B62" s="27" t="str">
        <f>F8</f>
        <v>MFP</v>
      </c>
      <c r="C62" s="26" t="s">
        <v>14</v>
      </c>
      <c r="D62" s="26">
        <v>703</v>
      </c>
      <c r="E62" s="26">
        <v>1500</v>
      </c>
      <c r="F62" s="28">
        <f t="shared" si="0"/>
        <v>3982.33333333333</v>
      </c>
      <c r="G62" s="32"/>
      <c r="H62" s="30">
        <v>5973500</v>
      </c>
      <c r="I62" s="27"/>
      <c r="J62" s="35">
        <f t="shared" si="1"/>
        <v>5972607.01178075</v>
      </c>
      <c r="K62" s="35">
        <f t="shared" si="2"/>
        <v>4583564.40783128</v>
      </c>
      <c r="L62" s="35" t="str">
        <f t="shared" si="3"/>
        <v>TRUE</v>
      </c>
    </row>
    <row r="63" spans="1:13">
      <c r="A63" s="26" t="s">
        <v>394</v>
      </c>
      <c r="B63" s="27" t="str">
        <f>F8</f>
        <v>MFP</v>
      </c>
      <c r="C63" s="26" t="s">
        <v>14</v>
      </c>
      <c r="D63" s="26">
        <v>704</v>
      </c>
      <c r="E63" s="26">
        <v>1500</v>
      </c>
      <c r="F63" s="28">
        <f t="shared" si="0"/>
        <v>4283.33333333333</v>
      </c>
      <c r="G63" s="32"/>
      <c r="H63" s="30">
        <v>6425000</v>
      </c>
      <c r="I63" s="27"/>
      <c r="J63" s="35">
        <f t="shared" si="1"/>
        <v>6424039.51631227</v>
      </c>
      <c r="K63" s="35">
        <f t="shared" si="2"/>
        <v>4930007.75430083</v>
      </c>
      <c r="L63" s="35" t="str">
        <f t="shared" si="3"/>
        <v>TRUE</v>
      </c>
      <c r="M63" s="36"/>
    </row>
    <row r="64" spans="1:12">
      <c r="A64" s="26" t="s">
        <v>388</v>
      </c>
      <c r="B64" s="27" t="str">
        <f>F8</f>
        <v>MFP</v>
      </c>
      <c r="C64" s="26" t="s">
        <v>14</v>
      </c>
      <c r="D64" s="26">
        <v>707</v>
      </c>
      <c r="E64" s="26">
        <v>1800</v>
      </c>
      <c r="F64" s="28">
        <f t="shared" si="0"/>
        <v>4068.44444444444</v>
      </c>
      <c r="G64" s="32"/>
      <c r="H64" s="30">
        <v>7323200</v>
      </c>
      <c r="I64" s="27"/>
      <c r="J64" s="35">
        <f t="shared" si="1"/>
        <v>7322105.2429351</v>
      </c>
      <c r="K64" s="35">
        <f t="shared" si="2"/>
        <v>5619211.32860635</v>
      </c>
      <c r="L64" s="35" t="str">
        <f t="shared" si="3"/>
        <v>TRUE</v>
      </c>
    </row>
    <row r="65" spans="1:13">
      <c r="A65" s="26" t="s">
        <v>395</v>
      </c>
      <c r="B65" s="27" t="str">
        <f>F8</f>
        <v>MFP</v>
      </c>
      <c r="C65" s="26" t="s">
        <v>14</v>
      </c>
      <c r="D65" s="26">
        <v>708</v>
      </c>
      <c r="E65" s="26">
        <v>1800</v>
      </c>
      <c r="F65" s="28">
        <f t="shared" si="0"/>
        <v>3308.33333333333</v>
      </c>
      <c r="G65" s="32"/>
      <c r="H65" s="30">
        <v>5955000</v>
      </c>
      <c r="I65" s="27"/>
      <c r="J65" s="35">
        <f t="shared" si="1"/>
        <v>5954109.77737581</v>
      </c>
      <c r="K65" s="35">
        <f t="shared" si="2"/>
        <v>4569369.05476442</v>
      </c>
      <c r="L65" s="35" t="str">
        <f t="shared" si="3"/>
        <v>TRUE</v>
      </c>
      <c r="M65" s="36"/>
    </row>
    <row r="66" spans="1:12">
      <c r="A66" s="26" t="s">
        <v>396</v>
      </c>
      <c r="B66" s="27" t="str">
        <f>F8</f>
        <v>MFP</v>
      </c>
      <c r="C66" s="26" t="s">
        <v>14</v>
      </c>
      <c r="D66" s="26">
        <v>802</v>
      </c>
      <c r="E66" s="26">
        <v>1500</v>
      </c>
      <c r="F66" s="28">
        <f t="shared" si="0"/>
        <v>4106.66666666667</v>
      </c>
      <c r="G66" s="32"/>
      <c r="H66" s="30">
        <v>6160000</v>
      </c>
      <c r="I66" s="27"/>
      <c r="J66" s="35">
        <f t="shared" si="1"/>
        <v>6159079.13159277</v>
      </c>
      <c r="K66" s="35">
        <f t="shared" si="2"/>
        <v>4726668.91307285</v>
      </c>
      <c r="L66" s="35" t="str">
        <f t="shared" si="3"/>
        <v>TRUE</v>
      </c>
    </row>
    <row r="67" spans="1:13">
      <c r="A67" s="26" t="s">
        <v>397</v>
      </c>
      <c r="B67" s="27" t="str">
        <f>F8</f>
        <v>MFP</v>
      </c>
      <c r="C67" s="26" t="s">
        <v>14</v>
      </c>
      <c r="D67" s="26">
        <v>803</v>
      </c>
      <c r="E67" s="26">
        <v>1500</v>
      </c>
      <c r="F67" s="28">
        <f t="shared" si="0"/>
        <v>4032.33333333333</v>
      </c>
      <c r="G67" s="32"/>
      <c r="H67" s="30">
        <v>6048500</v>
      </c>
      <c r="I67" s="27"/>
      <c r="J67" s="35">
        <f t="shared" si="1"/>
        <v>6047595.79990891</v>
      </c>
      <c r="K67" s="35">
        <f t="shared" si="2"/>
        <v>4641113.13648071</v>
      </c>
      <c r="L67" s="35" t="str">
        <f t="shared" si="3"/>
        <v>TRUE</v>
      </c>
      <c r="M67" s="36"/>
    </row>
    <row r="68" spans="1:12">
      <c r="A68" s="26" t="s">
        <v>398</v>
      </c>
      <c r="B68" s="27" t="str">
        <f>F8</f>
        <v>MFP</v>
      </c>
      <c r="C68" s="26" t="s">
        <v>14</v>
      </c>
      <c r="D68" s="26">
        <v>805</v>
      </c>
      <c r="E68" s="26">
        <v>1500</v>
      </c>
      <c r="F68" s="28">
        <f t="shared" si="0"/>
        <v>4433.33333333333</v>
      </c>
      <c r="G68" s="32"/>
      <c r="H68" s="30">
        <v>6650000</v>
      </c>
      <c r="I68" s="27"/>
      <c r="J68" s="35">
        <f t="shared" si="1"/>
        <v>6649005.88069675</v>
      </c>
      <c r="K68" s="35">
        <f t="shared" si="2"/>
        <v>5102653.9402491</v>
      </c>
      <c r="L68" s="35" t="str">
        <f t="shared" si="3"/>
        <v>TRUE</v>
      </c>
    </row>
    <row r="69" spans="1:13">
      <c r="A69" s="26" t="s">
        <v>399</v>
      </c>
      <c r="B69" s="27" t="str">
        <f>F8</f>
        <v>MFP</v>
      </c>
      <c r="C69" s="26" t="s">
        <v>14</v>
      </c>
      <c r="D69" s="26">
        <v>806</v>
      </c>
      <c r="E69" s="26">
        <v>1800</v>
      </c>
      <c r="F69" s="28">
        <f t="shared" si="0"/>
        <v>3333.33333333333</v>
      </c>
      <c r="G69" s="32"/>
      <c r="H69" s="30">
        <v>6000000</v>
      </c>
      <c r="I69" s="27"/>
      <c r="J69" s="35">
        <f t="shared" si="1"/>
        <v>5999103.0502527</v>
      </c>
      <c r="K69" s="35">
        <f t="shared" si="2"/>
        <v>4603898.29195408</v>
      </c>
      <c r="L69" s="35" t="str">
        <f t="shared" si="3"/>
        <v>TRUE</v>
      </c>
      <c r="M69" s="36"/>
    </row>
    <row r="70" spans="1:12">
      <c r="A70" s="26" t="s">
        <v>400</v>
      </c>
      <c r="B70" s="27" t="str">
        <f>F8</f>
        <v>MFP</v>
      </c>
      <c r="C70" s="26" t="s">
        <v>14</v>
      </c>
      <c r="D70" s="26">
        <v>807</v>
      </c>
      <c r="E70" s="26">
        <v>1800</v>
      </c>
      <c r="F70" s="28">
        <f t="shared" si="0"/>
        <v>4419.44444444444</v>
      </c>
      <c r="G70" s="32"/>
      <c r="H70" s="30">
        <v>7955000</v>
      </c>
      <c r="I70" s="27"/>
      <c r="J70" s="35">
        <f t="shared" si="1"/>
        <v>7953810.79412671</v>
      </c>
      <c r="K70" s="35">
        <f t="shared" si="2"/>
        <v>6104001.81874912</v>
      </c>
      <c r="L70" s="35" t="str">
        <f t="shared" si="3"/>
        <v>TRUE</v>
      </c>
    </row>
    <row r="71" spans="1:13">
      <c r="A71" s="26" t="s">
        <v>401</v>
      </c>
      <c r="B71" s="27" t="str">
        <f>F8</f>
        <v>MFP</v>
      </c>
      <c r="C71" s="26" t="s">
        <v>14</v>
      </c>
      <c r="D71" s="26">
        <v>901</v>
      </c>
      <c r="E71" s="26">
        <v>1500</v>
      </c>
      <c r="F71" s="28">
        <f t="shared" si="0"/>
        <v>4133.33333333333</v>
      </c>
      <c r="G71" s="32"/>
      <c r="H71" s="30">
        <v>6200000</v>
      </c>
      <c r="I71" s="27"/>
      <c r="J71" s="35">
        <f t="shared" si="1"/>
        <v>6199073.15192779</v>
      </c>
      <c r="K71" s="35">
        <f t="shared" si="2"/>
        <v>4757361.56835255</v>
      </c>
      <c r="L71" s="35" t="str">
        <f t="shared" si="3"/>
        <v>TRUE</v>
      </c>
      <c r="M71" s="36"/>
    </row>
    <row r="72" spans="1:12">
      <c r="A72" s="26" t="s">
        <v>402</v>
      </c>
      <c r="B72" s="27" t="str">
        <f>F8</f>
        <v>MFP</v>
      </c>
      <c r="C72" s="26" t="s">
        <v>14</v>
      </c>
      <c r="D72" s="26">
        <v>902</v>
      </c>
      <c r="E72" s="26">
        <v>1500</v>
      </c>
      <c r="F72" s="28">
        <f t="shared" si="0"/>
        <v>3982.33333333333</v>
      </c>
      <c r="G72" s="32"/>
      <c r="H72" s="30">
        <v>5973500</v>
      </c>
      <c r="I72" s="27"/>
      <c r="J72" s="35">
        <f t="shared" si="1"/>
        <v>5972607.01178075</v>
      </c>
      <c r="K72" s="35">
        <f t="shared" si="2"/>
        <v>4583564.40783128</v>
      </c>
      <c r="L72" s="35" t="str">
        <f t="shared" si="3"/>
        <v>TRUE</v>
      </c>
    </row>
    <row r="73" spans="1:13">
      <c r="A73" s="26" t="s">
        <v>403</v>
      </c>
      <c r="B73" s="27" t="str">
        <f>F8</f>
        <v>MFP</v>
      </c>
      <c r="C73" s="26" t="s">
        <v>14</v>
      </c>
      <c r="D73" s="26">
        <v>904</v>
      </c>
      <c r="E73" s="26">
        <v>1500</v>
      </c>
      <c r="F73" s="28">
        <f t="shared" si="0"/>
        <v>4533.33333333333</v>
      </c>
      <c r="G73" s="32"/>
      <c r="H73" s="30">
        <v>6800000</v>
      </c>
      <c r="I73" s="27"/>
      <c r="J73" s="35">
        <f t="shared" si="1"/>
        <v>6798983.45695306</v>
      </c>
      <c r="K73" s="35">
        <f t="shared" si="2"/>
        <v>5217751.39754796</v>
      </c>
      <c r="L73" s="35" t="str">
        <f t="shared" si="3"/>
        <v>TRUE</v>
      </c>
      <c r="M73" s="36"/>
    </row>
    <row r="74" spans="1:12">
      <c r="A74" s="26" t="s">
        <v>404</v>
      </c>
      <c r="B74" s="27" t="str">
        <f>F8</f>
        <v>MFP</v>
      </c>
      <c r="C74" s="26" t="s">
        <v>14</v>
      </c>
      <c r="D74" s="26">
        <v>905</v>
      </c>
      <c r="E74" s="26">
        <v>1500</v>
      </c>
      <c r="F74" s="28">
        <f t="shared" si="0"/>
        <v>5282.33333333333</v>
      </c>
      <c r="G74" s="32"/>
      <c r="H74" s="30">
        <v>7923500</v>
      </c>
      <c r="I74" s="27"/>
      <c r="J74" s="35">
        <f t="shared" si="1"/>
        <v>7922315.50311288</v>
      </c>
      <c r="K74" s="35">
        <f t="shared" si="2"/>
        <v>6079831.35271636</v>
      </c>
      <c r="L74" s="35" t="str">
        <f t="shared" si="3"/>
        <v>TRUE</v>
      </c>
    </row>
    <row r="75" spans="1:13">
      <c r="A75" s="26" t="s">
        <v>405</v>
      </c>
      <c r="B75" s="27" t="str">
        <f>F8</f>
        <v>MFP</v>
      </c>
      <c r="C75" s="26" t="s">
        <v>14</v>
      </c>
      <c r="D75" s="26">
        <v>906</v>
      </c>
      <c r="E75" s="26">
        <v>1800</v>
      </c>
      <c r="F75" s="28">
        <f t="shared" si="0"/>
        <v>4143.44444444444</v>
      </c>
      <c r="G75" s="32"/>
      <c r="H75" s="30">
        <v>7458200</v>
      </c>
      <c r="I75" s="27"/>
      <c r="J75" s="35">
        <f t="shared" si="1"/>
        <v>7457085.06156578</v>
      </c>
      <c r="K75" s="35">
        <f t="shared" si="2"/>
        <v>5722799.04017532</v>
      </c>
      <c r="L75" s="35" t="str">
        <f t="shared" si="3"/>
        <v>TRUE</v>
      </c>
      <c r="M75" s="36"/>
    </row>
    <row r="76" spans="1:12">
      <c r="A76" s="26" t="s">
        <v>406</v>
      </c>
      <c r="B76" s="27" t="str">
        <f>F8</f>
        <v>MFP</v>
      </c>
      <c r="C76" s="26" t="s">
        <v>14</v>
      </c>
      <c r="D76" s="26">
        <v>908</v>
      </c>
      <c r="E76" s="26">
        <v>1800</v>
      </c>
      <c r="F76" s="28">
        <f t="shared" si="0"/>
        <v>4268.44444444444</v>
      </c>
      <c r="G76" s="32"/>
      <c r="H76" s="30">
        <v>7683200</v>
      </c>
      <c r="I76" s="27"/>
      <c r="J76" s="35">
        <f t="shared" si="1"/>
        <v>7682051.42595026</v>
      </c>
      <c r="K76" s="35">
        <f t="shared" si="2"/>
        <v>5895445.2261236</v>
      </c>
      <c r="L76" s="35" t="str">
        <f t="shared" si="3"/>
        <v>TRUE</v>
      </c>
    </row>
    <row r="77" spans="1:13">
      <c r="A77" s="26" t="s">
        <v>407</v>
      </c>
      <c r="B77" s="27" t="str">
        <f>F8</f>
        <v>MFP</v>
      </c>
      <c r="C77" s="26" t="s">
        <v>14</v>
      </c>
      <c r="D77" s="26">
        <v>1001</v>
      </c>
      <c r="E77" s="26">
        <v>1500</v>
      </c>
      <c r="F77" s="28">
        <f t="shared" si="0"/>
        <v>3816.66666666667</v>
      </c>
      <c r="G77" s="32"/>
      <c r="H77" s="30">
        <v>5725000</v>
      </c>
      <c r="I77" s="27"/>
      <c r="J77" s="35">
        <f t="shared" si="1"/>
        <v>5724144.16044945</v>
      </c>
      <c r="K77" s="35">
        <f t="shared" si="2"/>
        <v>4392886.28690618</v>
      </c>
      <c r="L77" s="35" t="str">
        <f t="shared" si="3"/>
        <v>TRUE</v>
      </c>
      <c r="M77" s="36"/>
    </row>
    <row r="78" spans="1:12">
      <c r="A78" s="26" t="s">
        <v>408</v>
      </c>
      <c r="B78" s="27" t="str">
        <f>F8</f>
        <v>MFP</v>
      </c>
      <c r="C78" s="26" t="s">
        <v>14</v>
      </c>
      <c r="D78" s="26">
        <v>1003</v>
      </c>
      <c r="E78" s="26">
        <v>1500</v>
      </c>
      <c r="F78" s="28">
        <f t="shared" si="0"/>
        <v>4523.33333333333</v>
      </c>
      <c r="G78" s="32"/>
      <c r="H78" s="30">
        <v>6785000</v>
      </c>
      <c r="I78" s="27"/>
      <c r="J78" s="35">
        <f t="shared" si="1"/>
        <v>6783985.69932743</v>
      </c>
      <c r="K78" s="35">
        <f t="shared" si="2"/>
        <v>5206241.65181807</v>
      </c>
      <c r="L78" s="35" t="str">
        <f t="shared" si="3"/>
        <v>TRUE</v>
      </c>
    </row>
    <row r="79" spans="1:13">
      <c r="A79" s="26" t="s">
        <v>409</v>
      </c>
      <c r="B79" s="27" t="str">
        <f>F8</f>
        <v>MFP</v>
      </c>
      <c r="C79" s="26" t="s">
        <v>14</v>
      </c>
      <c r="D79" s="26">
        <v>1004</v>
      </c>
      <c r="E79" s="26">
        <v>1500</v>
      </c>
      <c r="F79" s="28">
        <f t="shared" si="0"/>
        <v>3966.66666666667</v>
      </c>
      <c r="G79" s="32"/>
      <c r="H79" s="30">
        <v>5950000</v>
      </c>
      <c r="I79" s="27"/>
      <c r="J79" s="35">
        <f t="shared" si="1"/>
        <v>5949110.52483393</v>
      </c>
      <c r="K79" s="35">
        <f t="shared" si="2"/>
        <v>4565532.47285446</v>
      </c>
      <c r="L79" s="35" t="str">
        <f t="shared" si="3"/>
        <v>TRUE</v>
      </c>
      <c r="M79" s="36"/>
    </row>
    <row r="80" spans="1:12">
      <c r="A80" s="26" t="s">
        <v>410</v>
      </c>
      <c r="B80" s="27" t="str">
        <f>F8</f>
        <v>MFP</v>
      </c>
      <c r="C80" s="26" t="s">
        <v>14</v>
      </c>
      <c r="D80" s="26">
        <v>1007</v>
      </c>
      <c r="E80" s="26">
        <v>1800</v>
      </c>
      <c r="F80" s="28">
        <f t="shared" si="0"/>
        <v>4794.44444444444</v>
      </c>
      <c r="G80" s="32"/>
      <c r="H80" s="30">
        <v>8630000</v>
      </c>
      <c r="I80" s="27"/>
      <c r="J80" s="35">
        <f t="shared" si="1"/>
        <v>8628709.88728014</v>
      </c>
      <c r="K80" s="35">
        <f t="shared" si="2"/>
        <v>6621940.37659395</v>
      </c>
      <c r="L80" s="35" t="str">
        <f t="shared" si="3"/>
        <v>TRUE</v>
      </c>
    </row>
    <row r="81" spans="1:13">
      <c r="A81" s="26" t="s">
        <v>411</v>
      </c>
      <c r="B81" s="27" t="str">
        <f>F8</f>
        <v>MFP</v>
      </c>
      <c r="C81" s="26" t="s">
        <v>14</v>
      </c>
      <c r="D81" s="26">
        <v>1008</v>
      </c>
      <c r="E81" s="26">
        <v>1800</v>
      </c>
      <c r="F81" s="28">
        <f t="shared" si="0"/>
        <v>4340.66666666667</v>
      </c>
      <c r="G81" s="32"/>
      <c r="H81" s="30">
        <v>7813200</v>
      </c>
      <c r="I81" s="27"/>
      <c r="J81" s="35">
        <f t="shared" si="1"/>
        <v>7812031.99203907</v>
      </c>
      <c r="K81" s="35">
        <f t="shared" si="2"/>
        <v>5995196.3557826</v>
      </c>
      <c r="L81" s="35" t="str">
        <f t="shared" si="3"/>
        <v>TRUE</v>
      </c>
      <c r="M81" s="36"/>
    </row>
    <row r="82" spans="1:12">
      <c r="A82" s="26" t="s">
        <v>412</v>
      </c>
      <c r="B82" s="27" t="str">
        <f>F8</f>
        <v>MFP</v>
      </c>
      <c r="C82" s="26" t="s">
        <v>18</v>
      </c>
      <c r="D82" s="26">
        <v>105</v>
      </c>
      <c r="E82" s="26">
        <v>1800</v>
      </c>
      <c r="F82" s="28">
        <f t="shared" si="0"/>
        <v>4550</v>
      </c>
      <c r="G82" s="32"/>
      <c r="H82" s="30">
        <v>8190000</v>
      </c>
      <c r="I82" s="27"/>
      <c r="J82" s="35">
        <f t="shared" si="1"/>
        <v>8188775.66359494</v>
      </c>
      <c r="K82" s="35">
        <f t="shared" si="2"/>
        <v>6284321.16851732</v>
      </c>
      <c r="L82" s="35" t="str">
        <f t="shared" si="3"/>
        <v>TRUE</v>
      </c>
    </row>
    <row r="83" spans="1:13">
      <c r="A83" s="26" t="s">
        <v>413</v>
      </c>
      <c r="B83" s="27" t="str">
        <f>F8</f>
        <v>MFP</v>
      </c>
      <c r="C83" s="26" t="s">
        <v>18</v>
      </c>
      <c r="D83" s="26">
        <v>203</v>
      </c>
      <c r="E83" s="26">
        <v>1800</v>
      </c>
      <c r="F83" s="28">
        <f t="shared" si="0"/>
        <v>6351.77777777778</v>
      </c>
      <c r="G83" s="32"/>
      <c r="H83" s="30">
        <v>11433200</v>
      </c>
      <c r="I83" s="27"/>
      <c r="J83" s="35">
        <f t="shared" si="1"/>
        <v>11431490.8323582</v>
      </c>
      <c r="K83" s="35">
        <f t="shared" si="2"/>
        <v>8772881.6585949</v>
      </c>
      <c r="L83" s="35" t="str">
        <f t="shared" si="3"/>
        <v>TRUE</v>
      </c>
      <c r="M83" s="36"/>
    </row>
    <row r="84" spans="1:12">
      <c r="A84" s="26" t="s">
        <v>414</v>
      </c>
      <c r="B84" s="27" t="str">
        <f>F8</f>
        <v>MFP</v>
      </c>
      <c r="C84" s="26" t="s">
        <v>18</v>
      </c>
      <c r="D84" s="26">
        <v>205</v>
      </c>
      <c r="E84" s="26">
        <v>1800</v>
      </c>
      <c r="F84" s="28">
        <f t="shared" si="0"/>
        <v>6162.88888888889</v>
      </c>
      <c r="G84" s="32"/>
      <c r="H84" s="30">
        <v>11093200</v>
      </c>
      <c r="I84" s="27"/>
      <c r="J84" s="35">
        <f t="shared" si="1"/>
        <v>11091541.6595105</v>
      </c>
      <c r="K84" s="35">
        <f t="shared" si="2"/>
        <v>8511994.0887175</v>
      </c>
      <c r="L84" s="35" t="str">
        <f t="shared" si="3"/>
        <v>TRUE</v>
      </c>
    </row>
    <row r="85" spans="1:13">
      <c r="A85" s="26" t="s">
        <v>415</v>
      </c>
      <c r="B85" s="27" t="str">
        <f>F8</f>
        <v>MFP</v>
      </c>
      <c r="C85" s="26" t="s">
        <v>18</v>
      </c>
      <c r="D85" s="26">
        <v>301</v>
      </c>
      <c r="E85" s="26">
        <v>1500</v>
      </c>
      <c r="F85" s="28">
        <f t="shared" si="0"/>
        <v>4333.33333333333</v>
      </c>
      <c r="G85" s="32"/>
      <c r="H85" s="30">
        <v>6500000</v>
      </c>
      <c r="I85" s="27"/>
      <c r="J85" s="35">
        <f t="shared" si="1"/>
        <v>6499028.30444043</v>
      </c>
      <c r="K85" s="35">
        <f t="shared" si="2"/>
        <v>4987556.48295025</v>
      </c>
      <c r="L85" s="35" t="str">
        <f t="shared" si="3"/>
        <v>TRUE</v>
      </c>
      <c r="M85" s="36"/>
    </row>
    <row r="86" spans="1:12">
      <c r="A86" s="26" t="s">
        <v>416</v>
      </c>
      <c r="B86" s="27" t="str">
        <f>F8</f>
        <v>MFP</v>
      </c>
      <c r="C86" s="26" t="s">
        <v>18</v>
      </c>
      <c r="D86" s="26">
        <v>302</v>
      </c>
      <c r="E86" s="26">
        <v>2140</v>
      </c>
      <c r="F86" s="28">
        <f t="shared" si="0"/>
        <v>4591.1214953271</v>
      </c>
      <c r="G86" s="32"/>
      <c r="H86" s="30">
        <v>9825000</v>
      </c>
      <c r="I86" s="27"/>
      <c r="J86" s="35">
        <f t="shared" si="1"/>
        <v>9823531.2447888</v>
      </c>
      <c r="K86" s="35">
        <f t="shared" si="2"/>
        <v>7538883.4530748</v>
      </c>
      <c r="L86" s="35" t="str">
        <f t="shared" si="3"/>
        <v>TRUE</v>
      </c>
    </row>
    <row r="87" spans="1:13">
      <c r="A87" s="26" t="s">
        <v>417</v>
      </c>
      <c r="B87" s="27" t="str">
        <f>F8</f>
        <v>MFP</v>
      </c>
      <c r="C87" s="26" t="s">
        <v>18</v>
      </c>
      <c r="D87" s="26">
        <v>304</v>
      </c>
      <c r="E87" s="26">
        <v>1800</v>
      </c>
      <c r="F87" s="28">
        <f t="shared" si="0"/>
        <v>4619.44444444444</v>
      </c>
      <c r="G87" s="32"/>
      <c r="H87" s="30">
        <v>8315000</v>
      </c>
      <c r="I87" s="27"/>
      <c r="J87" s="35">
        <f t="shared" si="1"/>
        <v>8313756.97714187</v>
      </c>
      <c r="K87" s="35">
        <f t="shared" si="2"/>
        <v>6380235.71626636</v>
      </c>
      <c r="L87" s="35" t="str">
        <f t="shared" si="3"/>
        <v>TRUE</v>
      </c>
      <c r="M87" s="36"/>
    </row>
    <row r="88" spans="1:12">
      <c r="A88" s="26" t="s">
        <v>418</v>
      </c>
      <c r="B88" s="27" t="str">
        <f>F8</f>
        <v>MFP</v>
      </c>
      <c r="C88" s="26" t="s">
        <v>18</v>
      </c>
      <c r="D88" s="26">
        <v>305</v>
      </c>
      <c r="E88" s="26">
        <v>1800</v>
      </c>
      <c r="F88" s="28">
        <f t="shared" si="0"/>
        <v>3791.66666666667</v>
      </c>
      <c r="G88" s="32"/>
      <c r="H88" s="30">
        <v>6825000</v>
      </c>
      <c r="I88" s="27"/>
      <c r="J88" s="35">
        <f t="shared" si="1"/>
        <v>6823979.71966245</v>
      </c>
      <c r="K88" s="35">
        <f t="shared" si="2"/>
        <v>5236934.30709776</v>
      </c>
      <c r="L88" s="35" t="str">
        <f t="shared" si="3"/>
        <v>TRUE</v>
      </c>
    </row>
    <row r="89" spans="1:13">
      <c r="A89" s="26" t="s">
        <v>419</v>
      </c>
      <c r="B89" s="27" t="str">
        <f>F8</f>
        <v>MFP</v>
      </c>
      <c r="C89" s="26" t="s">
        <v>18</v>
      </c>
      <c r="D89" s="26">
        <v>403</v>
      </c>
      <c r="E89" s="26">
        <v>1800</v>
      </c>
      <c r="F89" s="28">
        <f t="shared" si="0"/>
        <v>4918.44444444444</v>
      </c>
      <c r="G89" s="32"/>
      <c r="H89" s="30">
        <v>8853200</v>
      </c>
      <c r="I89" s="27"/>
      <c r="J89" s="35">
        <f t="shared" si="1"/>
        <v>8851876.52074954</v>
      </c>
      <c r="K89" s="35">
        <f t="shared" si="2"/>
        <v>6793205.39305464</v>
      </c>
      <c r="L89" s="35" t="str">
        <f t="shared" si="3"/>
        <v>TRUE</v>
      </c>
      <c r="M89" s="36"/>
    </row>
    <row r="90" spans="1:12">
      <c r="A90" s="26" t="s">
        <v>420</v>
      </c>
      <c r="B90" s="27" t="str">
        <f>F8</f>
        <v>MFP</v>
      </c>
      <c r="C90" s="26" t="s">
        <v>18</v>
      </c>
      <c r="D90" s="26">
        <v>404</v>
      </c>
      <c r="E90" s="26">
        <v>1800</v>
      </c>
      <c r="F90" s="28">
        <f t="shared" si="0"/>
        <v>4769.44444444444</v>
      </c>
      <c r="G90" s="32"/>
      <c r="H90" s="30">
        <v>8585000</v>
      </c>
      <c r="I90" s="27"/>
      <c r="J90" s="35">
        <f t="shared" si="1"/>
        <v>8583716.61440324</v>
      </c>
      <c r="K90" s="35">
        <f t="shared" si="2"/>
        <v>6587411.13940429</v>
      </c>
      <c r="L90" s="35" t="str">
        <f t="shared" si="3"/>
        <v>TRUE</v>
      </c>
    </row>
    <row r="91" spans="1:13">
      <c r="A91" s="26" t="s">
        <v>421</v>
      </c>
      <c r="B91" s="27" t="str">
        <f>F8</f>
        <v>MFP</v>
      </c>
      <c r="C91" s="26" t="s">
        <v>18</v>
      </c>
      <c r="D91" s="26">
        <v>405</v>
      </c>
      <c r="E91" s="26">
        <v>1800</v>
      </c>
      <c r="F91" s="28">
        <f t="shared" si="0"/>
        <v>3791.66666666667</v>
      </c>
      <c r="G91" s="32"/>
      <c r="H91" s="30">
        <v>6825000</v>
      </c>
      <c r="I91" s="27"/>
      <c r="J91" s="35">
        <f t="shared" si="1"/>
        <v>6823979.71966245</v>
      </c>
      <c r="K91" s="35">
        <f t="shared" si="2"/>
        <v>5236934.30709776</v>
      </c>
      <c r="L91" s="35" t="str">
        <f t="shared" si="3"/>
        <v>TRUE</v>
      </c>
      <c r="M91" s="36"/>
    </row>
    <row r="92" spans="1:12">
      <c r="A92" s="26" t="s">
        <v>422</v>
      </c>
      <c r="B92" s="27" t="str">
        <f>F8</f>
        <v>MFP</v>
      </c>
      <c r="C92" s="26" t="s">
        <v>18</v>
      </c>
      <c r="D92" s="26">
        <v>501</v>
      </c>
      <c r="E92" s="26">
        <v>1500</v>
      </c>
      <c r="F92" s="28">
        <f t="shared" si="0"/>
        <v>4466.66666666667</v>
      </c>
      <c r="G92" s="32"/>
      <c r="H92" s="30">
        <v>6700000</v>
      </c>
      <c r="I92" s="27"/>
      <c r="J92" s="35">
        <f t="shared" si="1"/>
        <v>6698998.40611552</v>
      </c>
      <c r="K92" s="35">
        <f t="shared" si="2"/>
        <v>5141019.75934872</v>
      </c>
      <c r="L92" s="35" t="str">
        <f t="shared" si="3"/>
        <v>TRUE</v>
      </c>
    </row>
    <row r="93" spans="1:13">
      <c r="A93" s="26" t="s">
        <v>423</v>
      </c>
      <c r="B93" s="27" t="str">
        <f>F8</f>
        <v>MFP</v>
      </c>
      <c r="C93" s="26" t="s">
        <v>18</v>
      </c>
      <c r="D93" s="26">
        <v>502</v>
      </c>
      <c r="E93" s="26">
        <v>2140</v>
      </c>
      <c r="F93" s="28">
        <f t="shared" si="0"/>
        <v>3621.4953271028</v>
      </c>
      <c r="G93" s="32"/>
      <c r="H93" s="30">
        <v>7750000</v>
      </c>
      <c r="I93" s="27"/>
      <c r="J93" s="35">
        <f t="shared" si="1"/>
        <v>7748841.43990974</v>
      </c>
      <c r="K93" s="35">
        <f t="shared" si="2"/>
        <v>5946701.96044069</v>
      </c>
      <c r="L93" s="35" t="str">
        <f t="shared" si="3"/>
        <v>TRUE</v>
      </c>
      <c r="M93" s="36"/>
    </row>
    <row r="94" spans="1:12">
      <c r="A94" s="26" t="s">
        <v>424</v>
      </c>
      <c r="B94" s="27" t="str">
        <f>F8</f>
        <v>MFP</v>
      </c>
      <c r="C94" s="26" t="s">
        <v>18</v>
      </c>
      <c r="D94" s="26">
        <v>503</v>
      </c>
      <c r="E94" s="26">
        <v>1800</v>
      </c>
      <c r="F94" s="28">
        <f t="shared" si="0"/>
        <v>4633.33333333333</v>
      </c>
      <c r="G94" s="32"/>
      <c r="H94" s="30">
        <v>8340000</v>
      </c>
      <c r="I94" s="27"/>
      <c r="J94" s="35">
        <f t="shared" si="1"/>
        <v>8338753.23985126</v>
      </c>
      <c r="K94" s="35">
        <f t="shared" si="2"/>
        <v>6399418.62581617</v>
      </c>
      <c r="L94" s="35" t="str">
        <f t="shared" si="3"/>
        <v>TRUE</v>
      </c>
    </row>
    <row r="95" spans="1:13">
      <c r="A95" s="26" t="s">
        <v>425</v>
      </c>
      <c r="B95" s="27" t="str">
        <f>F8</f>
        <v>MFP</v>
      </c>
      <c r="C95" s="26" t="s">
        <v>18</v>
      </c>
      <c r="D95" s="26">
        <v>601</v>
      </c>
      <c r="E95" s="26">
        <v>1500</v>
      </c>
      <c r="F95" s="28">
        <f t="shared" si="0"/>
        <v>3750</v>
      </c>
      <c r="G95" s="32"/>
      <c r="H95" s="30">
        <v>5625000</v>
      </c>
      <c r="I95" s="27"/>
      <c r="J95" s="35">
        <f t="shared" si="1"/>
        <v>5624159.10961191</v>
      </c>
      <c r="K95" s="35">
        <f t="shared" si="2"/>
        <v>4316154.64870695</v>
      </c>
      <c r="L95" s="35" t="str">
        <f t="shared" si="3"/>
        <v>TRUE</v>
      </c>
      <c r="M95" s="36"/>
    </row>
    <row r="96" spans="1:12">
      <c r="A96" s="26" t="s">
        <v>426</v>
      </c>
      <c r="B96" s="27" t="str">
        <f>F8</f>
        <v>MFP</v>
      </c>
      <c r="C96" s="26" t="s">
        <v>18</v>
      </c>
      <c r="D96" s="26">
        <v>605</v>
      </c>
      <c r="E96" s="26">
        <v>1800</v>
      </c>
      <c r="F96" s="28">
        <f t="shared" si="0"/>
        <v>3772.22222222222</v>
      </c>
      <c r="G96" s="32"/>
      <c r="H96" s="30">
        <v>6790000</v>
      </c>
      <c r="I96" s="27"/>
      <c r="J96" s="35">
        <f t="shared" si="1"/>
        <v>6788984.95186931</v>
      </c>
      <c r="K96" s="35">
        <f t="shared" si="2"/>
        <v>5210078.23372803</v>
      </c>
      <c r="L96" s="35" t="str">
        <f t="shared" si="3"/>
        <v>TRUE</v>
      </c>
    </row>
    <row r="97" spans="1:13">
      <c r="A97" s="26" t="s">
        <v>427</v>
      </c>
      <c r="B97" s="27" t="str">
        <f>F8</f>
        <v>MFP</v>
      </c>
      <c r="C97" s="26" t="s">
        <v>18</v>
      </c>
      <c r="D97" s="26">
        <v>701</v>
      </c>
      <c r="E97" s="26">
        <v>1500</v>
      </c>
      <c r="F97" s="28">
        <f t="shared" si="0"/>
        <v>4500</v>
      </c>
      <c r="G97" s="32"/>
      <c r="H97" s="30">
        <v>6750000</v>
      </c>
      <c r="I97" s="27"/>
      <c r="J97" s="35">
        <f t="shared" si="1"/>
        <v>6748990.93153429</v>
      </c>
      <c r="K97" s="35">
        <f t="shared" si="2"/>
        <v>5179385.57844834</v>
      </c>
      <c r="L97" s="35" t="str">
        <f t="shared" si="3"/>
        <v>TRUE</v>
      </c>
      <c r="M97" s="36"/>
    </row>
    <row r="98" spans="1:12">
      <c r="A98" s="26" t="s">
        <v>428</v>
      </c>
      <c r="B98" s="27" t="s">
        <v>317</v>
      </c>
      <c r="C98" s="26" t="s">
        <v>18</v>
      </c>
      <c r="D98" s="26">
        <v>702</v>
      </c>
      <c r="E98" s="26">
        <v>2140</v>
      </c>
      <c r="F98" s="28">
        <f t="shared" si="0"/>
        <v>5587.78504672897</v>
      </c>
      <c r="G98" s="32"/>
      <c r="H98" s="30">
        <v>11957860</v>
      </c>
      <c r="I98" s="27"/>
      <c r="J98" s="35">
        <f t="shared" si="1"/>
        <v>11956072.4000825</v>
      </c>
      <c r="K98" s="35">
        <f t="shared" si="2"/>
        <v>9175461.871571</v>
      </c>
      <c r="L98" s="35" t="str">
        <f t="shared" ref="L98:L150" si="4">IF(((J98-K98)/J98)=$F$15,"TRUE","FALSE")</f>
        <v>TRUE</v>
      </c>
    </row>
    <row r="99" spans="1:13">
      <c r="A99" s="26" t="s">
        <v>429</v>
      </c>
      <c r="B99" s="27" t="s">
        <v>317</v>
      </c>
      <c r="C99" s="26" t="s">
        <v>18</v>
      </c>
      <c r="D99" s="26">
        <v>703</v>
      </c>
      <c r="E99" s="26">
        <v>1800</v>
      </c>
      <c r="F99" s="28">
        <f t="shared" si="0"/>
        <v>5018.44444444444</v>
      </c>
      <c r="G99" s="32"/>
      <c r="H99" s="30">
        <v>9033200</v>
      </c>
      <c r="I99" s="27"/>
      <c r="J99" s="35">
        <f t="shared" si="1"/>
        <v>9031849.61225712</v>
      </c>
      <c r="K99" s="35">
        <f t="shared" si="2"/>
        <v>6931322.34181326</v>
      </c>
      <c r="L99" s="35" t="str">
        <f t="shared" si="4"/>
        <v>TRUE</v>
      </c>
      <c r="M99" s="36"/>
    </row>
    <row r="100" spans="1:12">
      <c r="A100" s="26" t="s">
        <v>430</v>
      </c>
      <c r="B100" s="27" t="s">
        <v>317</v>
      </c>
      <c r="C100" s="26" t="s">
        <v>18</v>
      </c>
      <c r="D100" s="26">
        <v>704</v>
      </c>
      <c r="E100" s="26">
        <v>1800</v>
      </c>
      <c r="F100" s="28">
        <f t="shared" ref="F100:F150" si="5">H100/E100</f>
        <v>5451.77777777778</v>
      </c>
      <c r="G100" s="32"/>
      <c r="H100" s="30">
        <v>9813200</v>
      </c>
      <c r="I100" s="27"/>
      <c r="J100" s="35">
        <f t="shared" ref="J100:J148" si="6">IF($B100=$F$8,IF($F$19&gt;$F$21,H100*$F$19,0))</f>
        <v>9811733.00878997</v>
      </c>
      <c r="K100" s="35">
        <f t="shared" ref="K100:K150" si="7">IF($B100=$F$8,IF(J100&gt;0,($H100*(1-$F$15))*$F$19,0))</f>
        <v>7529829.11976729</v>
      </c>
      <c r="L100" s="35" t="str">
        <f t="shared" si="4"/>
        <v>TRUE</v>
      </c>
    </row>
    <row r="101" spans="1:13">
      <c r="A101" s="26" t="s">
        <v>431</v>
      </c>
      <c r="B101" s="27" t="s">
        <v>317</v>
      </c>
      <c r="C101" s="26" t="s">
        <v>18</v>
      </c>
      <c r="D101" s="26">
        <v>705</v>
      </c>
      <c r="E101" s="26">
        <v>1800</v>
      </c>
      <c r="F101" s="28">
        <f t="shared" si="5"/>
        <v>3736.11111111111</v>
      </c>
      <c r="G101" s="32"/>
      <c r="H101" s="30">
        <v>6725000</v>
      </c>
      <c r="I101" s="27"/>
      <c r="J101" s="35">
        <f t="shared" si="6"/>
        <v>6723994.6688249</v>
      </c>
      <c r="K101" s="35">
        <f t="shared" si="7"/>
        <v>5160202.66889853</v>
      </c>
      <c r="L101" s="35" t="str">
        <f t="shared" si="4"/>
        <v>TRUE</v>
      </c>
      <c r="M101" s="36"/>
    </row>
    <row r="102" spans="1:12">
      <c r="A102" s="26" t="s">
        <v>432</v>
      </c>
      <c r="B102" s="27" t="s">
        <v>317</v>
      </c>
      <c r="C102" s="26" t="s">
        <v>18</v>
      </c>
      <c r="D102" s="26">
        <v>801</v>
      </c>
      <c r="E102" s="26">
        <v>1500</v>
      </c>
      <c r="F102" s="28">
        <f t="shared" si="5"/>
        <v>4583.33333333333</v>
      </c>
      <c r="G102" s="32"/>
      <c r="H102" s="30">
        <v>6875000</v>
      </c>
      <c r="I102" s="27"/>
      <c r="J102" s="35">
        <f t="shared" si="6"/>
        <v>6873972.24508122</v>
      </c>
      <c r="K102" s="35">
        <f t="shared" si="7"/>
        <v>5275300.12619738</v>
      </c>
      <c r="L102" s="35" t="str">
        <f t="shared" si="4"/>
        <v>TRUE</v>
      </c>
    </row>
    <row r="103" spans="1:13">
      <c r="A103" s="26" t="s">
        <v>433</v>
      </c>
      <c r="B103" s="27" t="s">
        <v>317</v>
      </c>
      <c r="C103" s="26" t="s">
        <v>18</v>
      </c>
      <c r="D103" s="26">
        <v>802</v>
      </c>
      <c r="E103" s="26">
        <v>2140</v>
      </c>
      <c r="F103" s="28">
        <f t="shared" si="5"/>
        <v>4693.69158878505</v>
      </c>
      <c r="G103" s="32"/>
      <c r="H103" s="30">
        <v>10044500</v>
      </c>
      <c r="I103" s="27"/>
      <c r="J103" s="35">
        <f t="shared" si="6"/>
        <v>10042998.4313772</v>
      </c>
      <c r="K103" s="35">
        <f t="shared" si="7"/>
        <v>7707309.39892212</v>
      </c>
      <c r="L103" s="35" t="str">
        <f t="shared" si="4"/>
        <v>TRUE</v>
      </c>
      <c r="M103" s="36"/>
    </row>
    <row r="104" spans="1:12">
      <c r="A104" s="26" t="s">
        <v>434</v>
      </c>
      <c r="B104" s="27" t="s">
        <v>317</v>
      </c>
      <c r="C104" s="26" t="s">
        <v>18</v>
      </c>
      <c r="D104" s="26">
        <v>803</v>
      </c>
      <c r="E104" s="26">
        <v>1800</v>
      </c>
      <c r="F104" s="28">
        <f t="shared" si="5"/>
        <v>5118.44444444444</v>
      </c>
      <c r="G104" s="32"/>
      <c r="H104" s="30">
        <v>9213200</v>
      </c>
      <c r="I104" s="27"/>
      <c r="J104" s="35">
        <f t="shared" si="6"/>
        <v>9211822.7037647</v>
      </c>
      <c r="K104" s="35">
        <f t="shared" si="7"/>
        <v>7069439.29057189</v>
      </c>
      <c r="L104" s="35" t="str">
        <f t="shared" si="4"/>
        <v>TRUE</v>
      </c>
    </row>
    <row r="105" spans="1:13">
      <c r="A105" s="26" t="s">
        <v>435</v>
      </c>
      <c r="B105" s="27" t="s">
        <v>317</v>
      </c>
      <c r="C105" s="26" t="s">
        <v>18</v>
      </c>
      <c r="D105" s="26">
        <v>901</v>
      </c>
      <c r="E105" s="26">
        <v>1500</v>
      </c>
      <c r="F105" s="28">
        <f t="shared" si="5"/>
        <v>4666.66666666667</v>
      </c>
      <c r="G105" s="32"/>
      <c r="H105" s="30">
        <v>7000000</v>
      </c>
      <c r="I105" s="27"/>
      <c r="J105" s="35">
        <f t="shared" si="6"/>
        <v>6998953.55862815</v>
      </c>
      <c r="K105" s="35">
        <f t="shared" si="7"/>
        <v>5371214.67394643</v>
      </c>
      <c r="L105" s="35" t="str">
        <f t="shared" si="4"/>
        <v>TRUE</v>
      </c>
      <c r="M105" s="36"/>
    </row>
    <row r="106" spans="1:12">
      <c r="A106" s="26" t="s">
        <v>436</v>
      </c>
      <c r="B106" s="27" t="s">
        <v>317</v>
      </c>
      <c r="C106" s="26" t="s">
        <v>18</v>
      </c>
      <c r="D106" s="26">
        <v>904</v>
      </c>
      <c r="E106" s="26">
        <v>1800</v>
      </c>
      <c r="F106" s="28">
        <f t="shared" si="5"/>
        <v>4412.88888888889</v>
      </c>
      <c r="G106" s="32"/>
      <c r="H106" s="30">
        <v>7943200</v>
      </c>
      <c r="I106" s="27"/>
      <c r="J106" s="35">
        <f t="shared" si="6"/>
        <v>7942012.55812788</v>
      </c>
      <c r="K106" s="35">
        <f t="shared" si="7"/>
        <v>6094947.48544161</v>
      </c>
      <c r="L106" s="35" t="str">
        <f t="shared" si="4"/>
        <v>TRUE</v>
      </c>
    </row>
    <row r="107" spans="1:13">
      <c r="A107" s="26" t="s">
        <v>437</v>
      </c>
      <c r="B107" s="27" t="s">
        <v>317</v>
      </c>
      <c r="C107" s="26" t="s">
        <v>18</v>
      </c>
      <c r="D107" s="26">
        <v>905</v>
      </c>
      <c r="E107" s="26">
        <v>1800</v>
      </c>
      <c r="F107" s="28">
        <f t="shared" si="5"/>
        <v>4475</v>
      </c>
      <c r="G107" s="32"/>
      <c r="H107" s="30">
        <v>8055000</v>
      </c>
      <c r="I107" s="27"/>
      <c r="J107" s="35">
        <f t="shared" si="6"/>
        <v>8053795.84496425</v>
      </c>
      <c r="K107" s="35">
        <f t="shared" si="7"/>
        <v>6180733.45694835</v>
      </c>
      <c r="L107" s="35" t="str">
        <f t="shared" si="4"/>
        <v>TRUE</v>
      </c>
      <c r="M107" s="36"/>
    </row>
    <row r="108" spans="1:12">
      <c r="A108" s="26" t="s">
        <v>438</v>
      </c>
      <c r="B108" s="27" t="s">
        <v>317</v>
      </c>
      <c r="C108" s="26" t="s">
        <v>18</v>
      </c>
      <c r="D108" s="26">
        <v>1002</v>
      </c>
      <c r="E108" s="26">
        <v>2140</v>
      </c>
      <c r="F108" s="28">
        <f t="shared" si="5"/>
        <v>3925.23364485981</v>
      </c>
      <c r="G108" s="32"/>
      <c r="H108" s="30">
        <v>8400000</v>
      </c>
      <c r="I108" s="27"/>
      <c r="J108" s="35">
        <f t="shared" si="6"/>
        <v>8398744.27035378</v>
      </c>
      <c r="K108" s="35">
        <f t="shared" si="7"/>
        <v>6445457.60873571</v>
      </c>
      <c r="L108" s="35" t="str">
        <f t="shared" si="4"/>
        <v>TRUE</v>
      </c>
    </row>
    <row r="109" spans="1:13">
      <c r="A109" s="26" t="s">
        <v>439</v>
      </c>
      <c r="B109" s="27" t="s">
        <v>317</v>
      </c>
      <c r="C109" s="26" t="s">
        <v>18</v>
      </c>
      <c r="D109" s="26">
        <v>1003</v>
      </c>
      <c r="E109" s="26">
        <v>1800</v>
      </c>
      <c r="F109" s="28">
        <f t="shared" si="5"/>
        <v>6387.88888888889</v>
      </c>
      <c r="G109" s="32"/>
      <c r="H109" s="30">
        <v>11498200</v>
      </c>
      <c r="I109" s="27"/>
      <c r="J109" s="35">
        <f t="shared" si="6"/>
        <v>11496481.1154026</v>
      </c>
      <c r="K109" s="35">
        <f t="shared" si="7"/>
        <v>8822757.2234244</v>
      </c>
      <c r="L109" s="35" t="str">
        <f t="shared" si="4"/>
        <v>TRUE</v>
      </c>
      <c r="M109" s="36"/>
    </row>
    <row r="110" spans="1:12">
      <c r="A110" s="26" t="s">
        <v>440</v>
      </c>
      <c r="B110" s="27" t="s">
        <v>317</v>
      </c>
      <c r="C110" s="26" t="s">
        <v>18</v>
      </c>
      <c r="D110" s="26">
        <v>1004</v>
      </c>
      <c r="E110" s="26">
        <v>1800</v>
      </c>
      <c r="F110" s="28">
        <f t="shared" si="5"/>
        <v>3840.66666666667</v>
      </c>
      <c r="G110" s="32"/>
      <c r="H110" s="30">
        <v>6913200</v>
      </c>
      <c r="I110" s="27"/>
      <c r="J110" s="35">
        <f t="shared" si="6"/>
        <v>6912166.53450116</v>
      </c>
      <c r="K110" s="35">
        <f t="shared" si="7"/>
        <v>5304611.61198949</v>
      </c>
      <c r="L110" s="35" t="str">
        <f t="shared" si="4"/>
        <v>TRUE</v>
      </c>
    </row>
    <row r="111" spans="1:13">
      <c r="A111" s="26" t="s">
        <v>441</v>
      </c>
      <c r="B111" s="27" t="s">
        <v>317</v>
      </c>
      <c r="C111" s="26" t="s">
        <v>18</v>
      </c>
      <c r="D111" s="26">
        <v>1005</v>
      </c>
      <c r="E111" s="26">
        <v>1800</v>
      </c>
      <c r="F111" s="28">
        <f t="shared" si="5"/>
        <v>3961.11111111111</v>
      </c>
      <c r="G111" s="32"/>
      <c r="H111" s="30">
        <v>7130000</v>
      </c>
      <c r="I111" s="27"/>
      <c r="J111" s="35">
        <f t="shared" si="6"/>
        <v>7128934.12471696</v>
      </c>
      <c r="K111" s="35">
        <f t="shared" si="7"/>
        <v>5470965.80360543</v>
      </c>
      <c r="L111" s="35" t="str">
        <f t="shared" si="4"/>
        <v>TRUE</v>
      </c>
      <c r="M111" s="36"/>
    </row>
    <row r="112" spans="1:12">
      <c r="A112" s="26" t="s">
        <v>442</v>
      </c>
      <c r="B112" s="27" t="s">
        <v>317</v>
      </c>
      <c r="C112" s="26" t="s">
        <v>22</v>
      </c>
      <c r="D112" s="26">
        <v>103</v>
      </c>
      <c r="E112" s="26">
        <v>1500</v>
      </c>
      <c r="F112" s="28">
        <f t="shared" si="5"/>
        <v>4249</v>
      </c>
      <c r="G112" s="32"/>
      <c r="H112" s="30">
        <v>6373500</v>
      </c>
      <c r="I112" s="27"/>
      <c r="J112" s="35">
        <f t="shared" si="6"/>
        <v>6372547.21513093</v>
      </c>
      <c r="K112" s="35">
        <f t="shared" si="7"/>
        <v>4890490.96062822</v>
      </c>
      <c r="L112" s="35" t="str">
        <f t="shared" si="4"/>
        <v>TRUE</v>
      </c>
    </row>
    <row r="113" spans="1:13">
      <c r="A113" s="26" t="s">
        <v>443</v>
      </c>
      <c r="B113" s="27" t="s">
        <v>317</v>
      </c>
      <c r="C113" s="26" t="s">
        <v>22</v>
      </c>
      <c r="D113" s="26">
        <v>104</v>
      </c>
      <c r="E113" s="26">
        <v>1500</v>
      </c>
      <c r="F113" s="28">
        <f t="shared" si="5"/>
        <v>5082.33333333333</v>
      </c>
      <c r="G113" s="32"/>
      <c r="H113" s="30">
        <v>7623500</v>
      </c>
      <c r="I113" s="27"/>
      <c r="J113" s="35">
        <f t="shared" si="6"/>
        <v>7622360.35060025</v>
      </c>
      <c r="K113" s="35">
        <f t="shared" si="7"/>
        <v>5849636.43811865</v>
      </c>
      <c r="L113" s="35" t="str">
        <f t="shared" si="4"/>
        <v>TRUE</v>
      </c>
      <c r="M113" s="36"/>
    </row>
    <row r="114" spans="1:12">
      <c r="A114" s="26" t="s">
        <v>444</v>
      </c>
      <c r="B114" s="27" t="s">
        <v>317</v>
      </c>
      <c r="C114" s="26" t="s">
        <v>22</v>
      </c>
      <c r="D114" s="26">
        <v>105</v>
      </c>
      <c r="E114" s="26">
        <v>1800</v>
      </c>
      <c r="F114" s="28">
        <f t="shared" si="5"/>
        <v>4968.44444444444</v>
      </c>
      <c r="G114" s="32"/>
      <c r="H114" s="30">
        <v>8943200</v>
      </c>
      <c r="I114" s="27"/>
      <c r="J114" s="35">
        <f t="shared" si="6"/>
        <v>8941863.06650333</v>
      </c>
      <c r="K114" s="35">
        <f t="shared" si="7"/>
        <v>6862263.86743395</v>
      </c>
      <c r="L114" s="35" t="str">
        <f t="shared" si="4"/>
        <v>TRUE</v>
      </c>
    </row>
    <row r="115" spans="1:13">
      <c r="A115" s="26" t="s">
        <v>445</v>
      </c>
      <c r="B115" s="27" t="s">
        <v>317</v>
      </c>
      <c r="C115" s="26" t="s">
        <v>22</v>
      </c>
      <c r="D115" s="26">
        <v>201</v>
      </c>
      <c r="E115" s="26">
        <v>1500</v>
      </c>
      <c r="F115" s="28">
        <f t="shared" si="5"/>
        <v>6265.66666666667</v>
      </c>
      <c r="G115" s="32"/>
      <c r="H115" s="30">
        <v>9398500</v>
      </c>
      <c r="I115" s="27"/>
      <c r="J115" s="35">
        <f t="shared" si="6"/>
        <v>9397095.00296667</v>
      </c>
      <c r="K115" s="35">
        <f t="shared" si="7"/>
        <v>7211623.01615507</v>
      </c>
      <c r="L115" s="35" t="str">
        <f t="shared" si="4"/>
        <v>TRUE</v>
      </c>
      <c r="M115" s="36"/>
    </row>
    <row r="116" spans="1:12">
      <c r="A116" s="26" t="s">
        <v>446</v>
      </c>
      <c r="B116" s="27" t="s">
        <v>317</v>
      </c>
      <c r="C116" s="26" t="s">
        <v>22</v>
      </c>
      <c r="D116" s="26">
        <v>202</v>
      </c>
      <c r="E116" s="26">
        <v>1500</v>
      </c>
      <c r="F116" s="28">
        <f t="shared" si="5"/>
        <v>6515.66666666667</v>
      </c>
      <c r="G116" s="32"/>
      <c r="H116" s="30">
        <v>9773500</v>
      </c>
      <c r="I116" s="27"/>
      <c r="J116" s="35">
        <f t="shared" si="6"/>
        <v>9772038.94360746</v>
      </c>
      <c r="K116" s="35">
        <f t="shared" si="7"/>
        <v>7499366.6594022</v>
      </c>
      <c r="L116" s="35" t="str">
        <f t="shared" si="4"/>
        <v>TRUE</v>
      </c>
    </row>
    <row r="117" spans="1:13">
      <c r="A117" s="26" t="s">
        <v>447</v>
      </c>
      <c r="B117" s="27" t="s">
        <v>317</v>
      </c>
      <c r="C117" s="26" t="s">
        <v>22</v>
      </c>
      <c r="D117" s="26">
        <v>204</v>
      </c>
      <c r="E117" s="26">
        <v>1500</v>
      </c>
      <c r="F117" s="28">
        <f t="shared" si="5"/>
        <v>5383.33333333333</v>
      </c>
      <c r="G117" s="32"/>
      <c r="H117" s="30">
        <v>8075000</v>
      </c>
      <c r="I117" s="27"/>
      <c r="J117" s="35">
        <f t="shared" si="6"/>
        <v>8073792.85513176</v>
      </c>
      <c r="K117" s="35">
        <f t="shared" si="7"/>
        <v>6196079.7845882</v>
      </c>
      <c r="L117" s="35" t="str">
        <f t="shared" si="4"/>
        <v>TRUE</v>
      </c>
      <c r="M117" s="36"/>
    </row>
    <row r="118" spans="1:12">
      <c r="A118" s="26" t="s">
        <v>448</v>
      </c>
      <c r="B118" s="27" t="s">
        <v>317</v>
      </c>
      <c r="C118" s="26" t="s">
        <v>22</v>
      </c>
      <c r="D118" s="26">
        <v>301</v>
      </c>
      <c r="E118" s="26">
        <v>1500</v>
      </c>
      <c r="F118" s="28">
        <f t="shared" si="5"/>
        <v>4783.33333333333</v>
      </c>
      <c r="G118" s="32"/>
      <c r="H118" s="30">
        <v>7175000</v>
      </c>
      <c r="I118" s="27"/>
      <c r="J118" s="35">
        <f t="shared" si="6"/>
        <v>7173927.39759386</v>
      </c>
      <c r="K118" s="35">
        <f t="shared" si="7"/>
        <v>5505495.04079509</v>
      </c>
      <c r="L118" s="35" t="str">
        <f t="shared" si="4"/>
        <v>TRUE</v>
      </c>
    </row>
    <row r="119" spans="1:13">
      <c r="A119" s="26" t="s">
        <v>449</v>
      </c>
      <c r="B119" s="27" t="s">
        <v>317</v>
      </c>
      <c r="C119" s="26" t="s">
        <v>22</v>
      </c>
      <c r="D119" s="26">
        <v>302</v>
      </c>
      <c r="E119" s="26">
        <v>1500</v>
      </c>
      <c r="F119" s="28">
        <f t="shared" si="5"/>
        <v>4733.33333333333</v>
      </c>
      <c r="G119" s="32"/>
      <c r="H119" s="30">
        <v>7100000</v>
      </c>
      <c r="I119" s="27"/>
      <c r="J119" s="35">
        <f t="shared" si="6"/>
        <v>7098938.6094657</v>
      </c>
      <c r="K119" s="35">
        <f t="shared" si="7"/>
        <v>5447946.31214566</v>
      </c>
      <c r="L119" s="35" t="str">
        <f t="shared" si="4"/>
        <v>TRUE</v>
      </c>
      <c r="M119" s="36"/>
    </row>
    <row r="120" spans="1:12">
      <c r="A120" s="26" t="s">
        <v>450</v>
      </c>
      <c r="B120" s="27" t="s">
        <v>317</v>
      </c>
      <c r="C120" s="26" t="s">
        <v>22</v>
      </c>
      <c r="D120" s="26">
        <v>304</v>
      </c>
      <c r="E120" s="26">
        <v>1500</v>
      </c>
      <c r="F120" s="28">
        <f t="shared" si="5"/>
        <v>5008.33333333333</v>
      </c>
      <c r="G120" s="32"/>
      <c r="H120" s="30">
        <v>7512500</v>
      </c>
      <c r="I120" s="27"/>
      <c r="J120" s="35">
        <f t="shared" si="6"/>
        <v>7511376.94417057</v>
      </c>
      <c r="K120" s="35">
        <f t="shared" si="7"/>
        <v>5764464.3197175</v>
      </c>
      <c r="L120" s="35" t="str">
        <f t="shared" si="4"/>
        <v>TRUE</v>
      </c>
    </row>
    <row r="121" spans="1:13">
      <c r="A121" s="26" t="s">
        <v>451</v>
      </c>
      <c r="B121" s="27" t="s">
        <v>317</v>
      </c>
      <c r="C121" s="26" t="s">
        <v>22</v>
      </c>
      <c r="D121" s="26">
        <v>305</v>
      </c>
      <c r="E121" s="26">
        <v>1800</v>
      </c>
      <c r="F121" s="28">
        <f t="shared" si="5"/>
        <v>4240.66666666667</v>
      </c>
      <c r="G121" s="32"/>
      <c r="H121" s="30">
        <v>7633200</v>
      </c>
      <c r="I121" s="27"/>
      <c r="J121" s="35">
        <f t="shared" si="6"/>
        <v>7632058.90053149</v>
      </c>
      <c r="K121" s="35">
        <f t="shared" si="7"/>
        <v>5857079.40702398</v>
      </c>
      <c r="L121" s="35" t="str">
        <f t="shared" si="4"/>
        <v>TRUE</v>
      </c>
      <c r="M121" s="36"/>
    </row>
    <row r="122" spans="1:12">
      <c r="A122" s="26" t="s">
        <v>452</v>
      </c>
      <c r="B122" s="27" t="s">
        <v>317</v>
      </c>
      <c r="C122" s="26" t="s">
        <v>22</v>
      </c>
      <c r="D122" s="26">
        <v>306</v>
      </c>
      <c r="E122" s="26">
        <v>1800</v>
      </c>
      <c r="F122" s="28">
        <f t="shared" si="5"/>
        <v>4185.11111111111</v>
      </c>
      <c r="G122" s="32"/>
      <c r="H122" s="30">
        <v>7533200</v>
      </c>
      <c r="I122" s="27"/>
      <c r="J122" s="35">
        <f t="shared" si="6"/>
        <v>7532073.84969394</v>
      </c>
      <c r="K122" s="35">
        <f t="shared" si="7"/>
        <v>5780347.76882474</v>
      </c>
      <c r="L122" s="35" t="str">
        <f t="shared" si="4"/>
        <v>TRUE</v>
      </c>
    </row>
    <row r="123" spans="1:13">
      <c r="A123" s="26" t="s">
        <v>453</v>
      </c>
      <c r="B123" s="27" t="s">
        <v>317</v>
      </c>
      <c r="C123" s="26" t="s">
        <v>22</v>
      </c>
      <c r="D123" s="26">
        <v>401</v>
      </c>
      <c r="E123" s="26">
        <v>1500</v>
      </c>
      <c r="F123" s="28">
        <f t="shared" si="5"/>
        <v>4300</v>
      </c>
      <c r="G123" s="32"/>
      <c r="H123" s="30">
        <v>6450000</v>
      </c>
      <c r="I123" s="27"/>
      <c r="J123" s="35">
        <f t="shared" si="6"/>
        <v>6449035.77902166</v>
      </c>
      <c r="K123" s="35">
        <f t="shared" si="7"/>
        <v>4949190.66385064</v>
      </c>
      <c r="L123" s="35" t="str">
        <f t="shared" si="4"/>
        <v>TRUE</v>
      </c>
      <c r="M123" s="36"/>
    </row>
    <row r="124" spans="1:12">
      <c r="A124" s="26" t="s">
        <v>454</v>
      </c>
      <c r="B124" s="27" t="s">
        <v>317</v>
      </c>
      <c r="C124" s="26" t="s">
        <v>22</v>
      </c>
      <c r="D124" s="26">
        <v>403</v>
      </c>
      <c r="E124" s="26">
        <v>1500</v>
      </c>
      <c r="F124" s="28">
        <f t="shared" si="5"/>
        <v>4182.33333333333</v>
      </c>
      <c r="G124" s="32"/>
      <c r="H124" s="30">
        <v>6273500</v>
      </c>
      <c r="I124" s="27"/>
      <c r="J124" s="35">
        <f t="shared" si="6"/>
        <v>6272562.16429339</v>
      </c>
      <c r="K124" s="35">
        <f t="shared" si="7"/>
        <v>4813759.32242899</v>
      </c>
      <c r="L124" s="35" t="str">
        <f t="shared" si="4"/>
        <v>TRUE</v>
      </c>
    </row>
    <row r="125" spans="1:13">
      <c r="A125" s="26" t="s">
        <v>455</v>
      </c>
      <c r="B125" s="27" t="s">
        <v>317</v>
      </c>
      <c r="C125" s="26" t="s">
        <v>22</v>
      </c>
      <c r="D125" s="26">
        <v>404</v>
      </c>
      <c r="E125" s="26">
        <v>1500</v>
      </c>
      <c r="F125" s="28">
        <f t="shared" si="5"/>
        <v>4733.33333333333</v>
      </c>
      <c r="G125" s="32"/>
      <c r="H125" s="30">
        <v>7100000</v>
      </c>
      <c r="I125" s="27"/>
      <c r="J125" s="35">
        <f t="shared" si="6"/>
        <v>7098938.6094657</v>
      </c>
      <c r="K125" s="35">
        <f t="shared" si="7"/>
        <v>5447946.31214566</v>
      </c>
      <c r="L125" s="35" t="str">
        <f t="shared" si="4"/>
        <v>TRUE</v>
      </c>
      <c r="M125" s="36"/>
    </row>
    <row r="126" spans="1:12">
      <c r="A126" s="26" t="s">
        <v>456</v>
      </c>
      <c r="B126" s="27" t="s">
        <v>317</v>
      </c>
      <c r="C126" s="26" t="s">
        <v>22</v>
      </c>
      <c r="D126" s="26">
        <v>406</v>
      </c>
      <c r="E126" s="26">
        <v>1800</v>
      </c>
      <c r="F126" s="28">
        <f t="shared" si="5"/>
        <v>5083.33333333333</v>
      </c>
      <c r="G126" s="32"/>
      <c r="H126" s="30">
        <v>9150000</v>
      </c>
      <c r="I126" s="27"/>
      <c r="J126" s="35">
        <f t="shared" si="6"/>
        <v>9148632.15163537</v>
      </c>
      <c r="K126" s="35">
        <f t="shared" si="7"/>
        <v>7020944.89522997</v>
      </c>
      <c r="L126" s="35" t="str">
        <f t="shared" si="4"/>
        <v>TRUE</v>
      </c>
    </row>
    <row r="127" spans="1:13">
      <c r="A127" s="26" t="s">
        <v>457</v>
      </c>
      <c r="B127" s="27" t="s">
        <v>317</v>
      </c>
      <c r="C127" s="26" t="s">
        <v>22</v>
      </c>
      <c r="D127" s="26">
        <v>502</v>
      </c>
      <c r="E127" s="26">
        <v>1500</v>
      </c>
      <c r="F127" s="28">
        <f t="shared" si="5"/>
        <v>4733.33333333333</v>
      </c>
      <c r="G127" s="32"/>
      <c r="H127" s="30">
        <v>7100000</v>
      </c>
      <c r="I127" s="27"/>
      <c r="J127" s="35">
        <f t="shared" si="6"/>
        <v>7098938.6094657</v>
      </c>
      <c r="K127" s="35">
        <f t="shared" si="7"/>
        <v>5447946.31214566</v>
      </c>
      <c r="L127" s="35" t="str">
        <f t="shared" si="4"/>
        <v>TRUE</v>
      </c>
      <c r="M127" s="36"/>
    </row>
    <row r="128" spans="1:12">
      <c r="A128" s="26" t="s">
        <v>458</v>
      </c>
      <c r="B128" s="27" t="s">
        <v>317</v>
      </c>
      <c r="C128" s="26" t="s">
        <v>22</v>
      </c>
      <c r="D128" s="26">
        <v>504</v>
      </c>
      <c r="E128" s="26">
        <v>1500</v>
      </c>
      <c r="F128" s="28">
        <f t="shared" si="5"/>
        <v>3966.66666666667</v>
      </c>
      <c r="G128" s="32"/>
      <c r="H128" s="30">
        <v>5950000</v>
      </c>
      <c r="I128" s="27"/>
      <c r="J128" s="35">
        <f t="shared" si="6"/>
        <v>5949110.52483393</v>
      </c>
      <c r="K128" s="35">
        <f t="shared" si="7"/>
        <v>4565532.47285446</v>
      </c>
      <c r="L128" s="35" t="str">
        <f t="shared" si="4"/>
        <v>TRUE</v>
      </c>
    </row>
    <row r="129" spans="1:13">
      <c r="A129" s="26" t="s">
        <v>459</v>
      </c>
      <c r="B129" s="27" t="s">
        <v>317</v>
      </c>
      <c r="C129" s="26" t="s">
        <v>22</v>
      </c>
      <c r="D129" s="26">
        <v>601</v>
      </c>
      <c r="E129" s="26">
        <v>1500</v>
      </c>
      <c r="F129" s="28">
        <f t="shared" si="5"/>
        <v>3601</v>
      </c>
      <c r="G129" s="32"/>
      <c r="H129" s="30">
        <v>5401500</v>
      </c>
      <c r="I129" s="27"/>
      <c r="J129" s="35">
        <f t="shared" si="6"/>
        <v>5400692.52099</v>
      </c>
      <c r="K129" s="35">
        <f t="shared" si="7"/>
        <v>4144659.43733166</v>
      </c>
      <c r="L129" s="35" t="str">
        <f t="shared" si="4"/>
        <v>TRUE</v>
      </c>
      <c r="M129" s="36"/>
    </row>
    <row r="130" spans="1:12">
      <c r="A130" s="26" t="s">
        <v>460</v>
      </c>
      <c r="B130" s="27" t="s">
        <v>317</v>
      </c>
      <c r="C130" s="26" t="s">
        <v>22</v>
      </c>
      <c r="D130" s="26">
        <v>602</v>
      </c>
      <c r="E130" s="26">
        <v>1500</v>
      </c>
      <c r="F130" s="28">
        <f t="shared" si="5"/>
        <v>4683.33333333333</v>
      </c>
      <c r="G130" s="32"/>
      <c r="H130" s="30">
        <v>7025000</v>
      </c>
      <c r="I130" s="27"/>
      <c r="J130" s="35">
        <f t="shared" si="6"/>
        <v>7023949.82133754</v>
      </c>
      <c r="K130" s="35">
        <f t="shared" si="7"/>
        <v>5390397.58349623</v>
      </c>
      <c r="L130" s="35" t="str">
        <f t="shared" si="4"/>
        <v>TRUE</v>
      </c>
    </row>
    <row r="131" spans="1:13">
      <c r="A131" s="26" t="s">
        <v>461</v>
      </c>
      <c r="B131" s="27" t="s">
        <v>317</v>
      </c>
      <c r="C131" s="26" t="s">
        <v>22</v>
      </c>
      <c r="D131" s="26">
        <v>603</v>
      </c>
      <c r="E131" s="26">
        <v>1500</v>
      </c>
      <c r="F131" s="28">
        <f t="shared" si="5"/>
        <v>4957.33333333333</v>
      </c>
      <c r="G131" s="32"/>
      <c r="H131" s="30">
        <v>7436000</v>
      </c>
      <c r="I131" s="27"/>
      <c r="J131" s="35">
        <f t="shared" si="6"/>
        <v>7434888.38027985</v>
      </c>
      <c r="K131" s="35">
        <f t="shared" si="7"/>
        <v>5705764.61649509</v>
      </c>
      <c r="L131" s="35" t="str">
        <f t="shared" si="4"/>
        <v>TRUE</v>
      </c>
      <c r="M131" s="36"/>
    </row>
    <row r="132" spans="1:12">
      <c r="A132" s="26" t="s">
        <v>462</v>
      </c>
      <c r="B132" s="27" t="s">
        <v>317</v>
      </c>
      <c r="C132" s="26" t="s">
        <v>22</v>
      </c>
      <c r="D132" s="26">
        <v>605</v>
      </c>
      <c r="E132" s="26">
        <v>1800</v>
      </c>
      <c r="F132" s="28">
        <f t="shared" si="5"/>
        <v>3888.88888888889</v>
      </c>
      <c r="G132" s="32"/>
      <c r="H132" s="30">
        <v>7000000</v>
      </c>
      <c r="I132" s="27"/>
      <c r="J132" s="35">
        <f t="shared" si="6"/>
        <v>6998953.55862815</v>
      </c>
      <c r="K132" s="35">
        <f t="shared" si="7"/>
        <v>5371214.67394643</v>
      </c>
      <c r="L132" s="35" t="str">
        <f t="shared" si="4"/>
        <v>TRUE</v>
      </c>
    </row>
    <row r="133" spans="1:13">
      <c r="A133" s="26" t="s">
        <v>463</v>
      </c>
      <c r="B133" s="27" t="s">
        <v>317</v>
      </c>
      <c r="C133" s="26" t="s">
        <v>22</v>
      </c>
      <c r="D133" s="26">
        <v>606</v>
      </c>
      <c r="E133" s="26">
        <v>1800</v>
      </c>
      <c r="F133" s="28">
        <f t="shared" si="5"/>
        <v>3832.33333333333</v>
      </c>
      <c r="G133" s="32"/>
      <c r="H133" s="30">
        <v>6898200</v>
      </c>
      <c r="I133" s="27"/>
      <c r="J133" s="35">
        <f t="shared" si="6"/>
        <v>6897168.77687553</v>
      </c>
      <c r="K133" s="35">
        <f t="shared" si="7"/>
        <v>5293101.8662596</v>
      </c>
      <c r="L133" s="35" t="str">
        <f t="shared" si="4"/>
        <v>TRUE</v>
      </c>
      <c r="M133" s="36"/>
    </row>
    <row r="134" spans="1:12">
      <c r="A134" s="26" t="s">
        <v>464</v>
      </c>
      <c r="B134" s="27" t="s">
        <v>317</v>
      </c>
      <c r="C134" s="26" t="s">
        <v>22</v>
      </c>
      <c r="D134" s="26">
        <v>702</v>
      </c>
      <c r="E134" s="26">
        <v>1500</v>
      </c>
      <c r="F134" s="28">
        <f t="shared" si="5"/>
        <v>3916.66666666667</v>
      </c>
      <c r="G134" s="32"/>
      <c r="H134" s="30">
        <v>5875000</v>
      </c>
      <c r="I134" s="27"/>
      <c r="J134" s="35">
        <f t="shared" si="6"/>
        <v>5874121.73670577</v>
      </c>
      <c r="K134" s="35">
        <f t="shared" si="7"/>
        <v>4507983.74420504</v>
      </c>
      <c r="L134" s="35" t="str">
        <f t="shared" si="4"/>
        <v>TRUE</v>
      </c>
    </row>
    <row r="135" spans="1:13">
      <c r="A135" s="26" t="s">
        <v>465</v>
      </c>
      <c r="B135" s="27" t="s">
        <v>317</v>
      </c>
      <c r="C135" s="26" t="s">
        <v>22</v>
      </c>
      <c r="D135" s="26">
        <v>703</v>
      </c>
      <c r="E135" s="26">
        <v>1500</v>
      </c>
      <c r="F135" s="28">
        <f t="shared" si="5"/>
        <v>5082.33333333333</v>
      </c>
      <c r="G135" s="32"/>
      <c r="H135" s="30">
        <v>7623500</v>
      </c>
      <c r="I135" s="27"/>
      <c r="J135" s="35">
        <f t="shared" si="6"/>
        <v>7622360.35060025</v>
      </c>
      <c r="K135" s="35">
        <f t="shared" si="7"/>
        <v>5849636.43811865</v>
      </c>
      <c r="L135" s="35" t="str">
        <f t="shared" si="4"/>
        <v>TRUE</v>
      </c>
      <c r="M135" s="36"/>
    </row>
    <row r="136" spans="1:13">
      <c r="A136" s="26" t="s">
        <v>466</v>
      </c>
      <c r="B136" s="27" t="s">
        <v>317</v>
      </c>
      <c r="C136" s="26" t="s">
        <v>22</v>
      </c>
      <c r="D136" s="26">
        <v>704</v>
      </c>
      <c r="E136" s="26">
        <v>1500</v>
      </c>
      <c r="F136" s="28">
        <f t="shared" si="5"/>
        <v>5082.33333333333</v>
      </c>
      <c r="G136" s="32"/>
      <c r="H136" s="30">
        <v>7623500</v>
      </c>
      <c r="I136" s="27"/>
      <c r="J136" s="35">
        <f t="shared" si="6"/>
        <v>7622360.35060025</v>
      </c>
      <c r="K136" s="35">
        <f t="shared" si="7"/>
        <v>5849636.43811865</v>
      </c>
      <c r="L136" s="35" t="str">
        <f t="shared" si="4"/>
        <v>TRUE</v>
      </c>
      <c r="M136" s="36"/>
    </row>
    <row r="137" spans="1:13">
      <c r="A137" s="26" t="s">
        <v>467</v>
      </c>
      <c r="B137" s="27" t="s">
        <v>317</v>
      </c>
      <c r="C137" s="26" t="s">
        <v>22</v>
      </c>
      <c r="D137" s="26">
        <v>705</v>
      </c>
      <c r="E137" s="26">
        <v>1800</v>
      </c>
      <c r="F137" s="28">
        <f t="shared" si="5"/>
        <v>4666.66666666667</v>
      </c>
      <c r="G137" s="32"/>
      <c r="H137" s="30">
        <v>8400000</v>
      </c>
      <c r="I137" s="27"/>
      <c r="J137" s="35">
        <f t="shared" si="6"/>
        <v>8398744.27035378</v>
      </c>
      <c r="K137" s="35">
        <f t="shared" si="7"/>
        <v>6445457.60873571</v>
      </c>
      <c r="L137" s="35" t="str">
        <f t="shared" si="4"/>
        <v>TRUE</v>
      </c>
      <c r="M137" s="36"/>
    </row>
    <row r="138" spans="1:13">
      <c r="A138" s="26" t="s">
        <v>468</v>
      </c>
      <c r="B138" s="27" t="s">
        <v>317</v>
      </c>
      <c r="C138" s="26" t="s">
        <v>22</v>
      </c>
      <c r="D138" s="26">
        <v>706</v>
      </c>
      <c r="E138" s="26">
        <v>1800</v>
      </c>
      <c r="F138" s="28">
        <f t="shared" si="5"/>
        <v>4968.44444444444</v>
      </c>
      <c r="G138" s="32"/>
      <c r="H138" s="30">
        <v>8943200</v>
      </c>
      <c r="I138" s="27"/>
      <c r="J138" s="35">
        <f t="shared" si="6"/>
        <v>8941863.06650333</v>
      </c>
      <c r="K138" s="35">
        <f t="shared" si="7"/>
        <v>6862263.86743395</v>
      </c>
      <c r="L138" s="35" t="str">
        <f t="shared" si="4"/>
        <v>TRUE</v>
      </c>
      <c r="M138" s="36"/>
    </row>
    <row r="139" spans="1:13">
      <c r="A139" s="26" t="s">
        <v>469</v>
      </c>
      <c r="B139" s="27" t="s">
        <v>317</v>
      </c>
      <c r="C139" s="26" t="s">
        <v>22</v>
      </c>
      <c r="D139" s="26">
        <v>802</v>
      </c>
      <c r="E139" s="26">
        <v>1500</v>
      </c>
      <c r="F139" s="28">
        <f t="shared" si="5"/>
        <v>4100</v>
      </c>
      <c r="G139" s="32"/>
      <c r="H139" s="30">
        <v>6150000</v>
      </c>
      <c r="I139" s="27"/>
      <c r="J139" s="35">
        <f t="shared" si="6"/>
        <v>6149080.62650902</v>
      </c>
      <c r="K139" s="35">
        <f t="shared" si="7"/>
        <v>4718995.74925293</v>
      </c>
      <c r="L139" s="35" t="str">
        <f t="shared" si="4"/>
        <v>TRUE</v>
      </c>
      <c r="M139" s="36"/>
    </row>
    <row r="140" spans="1:13">
      <c r="A140" s="26" t="s">
        <v>470</v>
      </c>
      <c r="B140" s="27" t="s">
        <v>317</v>
      </c>
      <c r="C140" s="26" t="s">
        <v>22</v>
      </c>
      <c r="D140" s="26">
        <v>804</v>
      </c>
      <c r="E140" s="26">
        <v>1500</v>
      </c>
      <c r="F140" s="28">
        <f t="shared" si="5"/>
        <v>4657.33333333333</v>
      </c>
      <c r="G140" s="32"/>
      <c r="H140" s="30">
        <v>6986000</v>
      </c>
      <c r="I140" s="27"/>
      <c r="J140" s="35">
        <f t="shared" si="6"/>
        <v>6984955.6515109</v>
      </c>
      <c r="K140" s="35">
        <f t="shared" si="7"/>
        <v>5360472.24459853</v>
      </c>
      <c r="L140" s="35" t="str">
        <f t="shared" si="4"/>
        <v>TRUE</v>
      </c>
      <c r="M140" s="36"/>
    </row>
    <row r="141" spans="1:13">
      <c r="A141" s="26" t="s">
        <v>471</v>
      </c>
      <c r="B141" s="27" t="s">
        <v>317</v>
      </c>
      <c r="C141" s="26" t="s">
        <v>22</v>
      </c>
      <c r="D141" s="26">
        <v>901</v>
      </c>
      <c r="E141" s="26">
        <v>1500</v>
      </c>
      <c r="F141" s="28">
        <f t="shared" si="5"/>
        <v>6216.66666666667</v>
      </c>
      <c r="G141" s="32"/>
      <c r="H141" s="30">
        <v>9325000</v>
      </c>
      <c r="I141" s="27"/>
      <c r="J141" s="35">
        <f t="shared" si="6"/>
        <v>9323605.99060108</v>
      </c>
      <c r="K141" s="35">
        <f t="shared" si="7"/>
        <v>7155225.26207863</v>
      </c>
      <c r="L141" s="35" t="str">
        <f t="shared" si="4"/>
        <v>TRUE</v>
      </c>
      <c r="M141" s="36"/>
    </row>
    <row r="142" spans="1:13">
      <c r="A142" s="26" t="s">
        <v>472</v>
      </c>
      <c r="B142" s="27" t="s">
        <v>317</v>
      </c>
      <c r="C142" s="26" t="s">
        <v>22</v>
      </c>
      <c r="D142" s="26">
        <v>902</v>
      </c>
      <c r="E142" s="26">
        <v>1500</v>
      </c>
      <c r="F142" s="28">
        <f t="shared" si="5"/>
        <v>4933.33333333333</v>
      </c>
      <c r="G142" s="32"/>
      <c r="H142" s="30">
        <v>7400000</v>
      </c>
      <c r="I142" s="27"/>
      <c r="J142" s="35">
        <f t="shared" si="6"/>
        <v>7398893.76197833</v>
      </c>
      <c r="K142" s="35">
        <f t="shared" si="7"/>
        <v>5678141.22674336</v>
      </c>
      <c r="L142" s="35" t="str">
        <f t="shared" si="4"/>
        <v>TRUE</v>
      </c>
      <c r="M142" s="36"/>
    </row>
    <row r="143" spans="1:13">
      <c r="A143" s="26" t="s">
        <v>473</v>
      </c>
      <c r="B143" s="27" t="s">
        <v>317</v>
      </c>
      <c r="C143" s="26" t="s">
        <v>22</v>
      </c>
      <c r="D143" s="26">
        <v>903</v>
      </c>
      <c r="E143" s="26">
        <v>1500</v>
      </c>
      <c r="F143" s="28">
        <f t="shared" si="5"/>
        <v>5250.33333333333</v>
      </c>
      <c r="G143" s="32"/>
      <c r="H143" s="30">
        <v>7875500</v>
      </c>
      <c r="I143" s="27"/>
      <c r="J143" s="35">
        <f t="shared" si="6"/>
        <v>7874322.67871086</v>
      </c>
      <c r="K143" s="35">
        <f t="shared" si="7"/>
        <v>6043000.16638072</v>
      </c>
      <c r="L143" s="35" t="str">
        <f t="shared" si="4"/>
        <v>TRUE</v>
      </c>
      <c r="M143" s="36"/>
    </row>
    <row r="144" spans="1:13">
      <c r="A144" s="26" t="s">
        <v>474</v>
      </c>
      <c r="B144" s="27" t="s">
        <v>317</v>
      </c>
      <c r="C144" s="26" t="s">
        <v>22</v>
      </c>
      <c r="D144" s="26">
        <v>905</v>
      </c>
      <c r="E144" s="26">
        <v>1800</v>
      </c>
      <c r="F144" s="28">
        <f t="shared" si="5"/>
        <v>4094.44444444444</v>
      </c>
      <c r="G144" s="32"/>
      <c r="H144" s="30">
        <v>7370000</v>
      </c>
      <c r="I144" s="27"/>
      <c r="J144" s="35">
        <f t="shared" si="6"/>
        <v>7368898.24672707</v>
      </c>
      <c r="K144" s="35">
        <f t="shared" si="7"/>
        <v>5655121.73528359</v>
      </c>
      <c r="L144" s="35" t="str">
        <f t="shared" si="4"/>
        <v>TRUE</v>
      </c>
      <c r="M144" s="36"/>
    </row>
    <row r="145" spans="1:13">
      <c r="A145" s="26" t="s">
        <v>475</v>
      </c>
      <c r="B145" s="27" t="s">
        <v>317</v>
      </c>
      <c r="C145" s="26" t="s">
        <v>22</v>
      </c>
      <c r="D145" s="26">
        <v>906</v>
      </c>
      <c r="E145" s="26">
        <v>1800</v>
      </c>
      <c r="F145" s="28">
        <f t="shared" si="5"/>
        <v>5368.44444444444</v>
      </c>
      <c r="G145" s="32"/>
      <c r="H145" s="30">
        <v>9663200</v>
      </c>
      <c r="I145" s="27"/>
      <c r="J145" s="35">
        <f t="shared" si="6"/>
        <v>9661755.43253365</v>
      </c>
      <c r="K145" s="35">
        <f t="shared" si="7"/>
        <v>7414731.66246844</v>
      </c>
      <c r="L145" s="35" t="str">
        <f t="shared" si="4"/>
        <v>TRUE</v>
      </c>
      <c r="M145" s="36"/>
    </row>
    <row r="146" spans="1:13">
      <c r="A146" s="26" t="s">
        <v>476</v>
      </c>
      <c r="B146" s="27" t="s">
        <v>317</v>
      </c>
      <c r="C146" s="26" t="s">
        <v>22</v>
      </c>
      <c r="D146" s="26">
        <v>1001</v>
      </c>
      <c r="E146" s="26">
        <v>1500</v>
      </c>
      <c r="F146" s="28">
        <f t="shared" si="5"/>
        <v>4441</v>
      </c>
      <c r="G146" s="32"/>
      <c r="H146" s="30">
        <v>6661500</v>
      </c>
      <c r="I146" s="27"/>
      <c r="J146" s="35">
        <f t="shared" si="6"/>
        <v>6660504.16154306</v>
      </c>
      <c r="K146" s="35">
        <f t="shared" si="7"/>
        <v>5111478.07864202</v>
      </c>
      <c r="L146" s="35" t="str">
        <f t="shared" si="4"/>
        <v>TRUE</v>
      </c>
      <c r="M146" s="36"/>
    </row>
    <row r="147" spans="1:13">
      <c r="A147" s="26" t="s">
        <v>477</v>
      </c>
      <c r="B147" s="27" t="s">
        <v>317</v>
      </c>
      <c r="C147" s="26" t="s">
        <v>22</v>
      </c>
      <c r="D147" s="26">
        <v>1002</v>
      </c>
      <c r="E147" s="26">
        <v>1500</v>
      </c>
      <c r="F147" s="28">
        <f t="shared" si="5"/>
        <v>4983.33333333333</v>
      </c>
      <c r="G147" s="32"/>
      <c r="H147" s="30">
        <v>7475000</v>
      </c>
      <c r="I147" s="27"/>
      <c r="J147" s="35">
        <f t="shared" si="6"/>
        <v>7473882.55010649</v>
      </c>
      <c r="K147" s="35">
        <f t="shared" si="7"/>
        <v>5735689.95539279</v>
      </c>
      <c r="L147" s="35" t="str">
        <f t="shared" si="4"/>
        <v>TRUE</v>
      </c>
      <c r="M147" s="36"/>
    </row>
    <row r="148" spans="1:13">
      <c r="A148" s="26" t="s">
        <v>478</v>
      </c>
      <c r="B148" s="27" t="s">
        <v>317</v>
      </c>
      <c r="C148" s="26" t="s">
        <v>22</v>
      </c>
      <c r="D148" s="26">
        <v>1004</v>
      </c>
      <c r="E148" s="26">
        <v>1500</v>
      </c>
      <c r="F148" s="28">
        <f t="shared" si="5"/>
        <v>5207.33333333333</v>
      </c>
      <c r="G148" s="32"/>
      <c r="H148" s="30">
        <v>7811000</v>
      </c>
      <c r="I148" s="27"/>
      <c r="J148" s="35">
        <f t="shared" si="6"/>
        <v>7809832.32092064</v>
      </c>
      <c r="K148" s="35">
        <f t="shared" si="7"/>
        <v>5993508.25974222</v>
      </c>
      <c r="L148" s="35" t="str">
        <f t="shared" si="4"/>
        <v>TRUE</v>
      </c>
      <c r="M148" s="36"/>
    </row>
    <row r="149" spans="1:13">
      <c r="A149" s="26" t="s">
        <v>479</v>
      </c>
      <c r="B149" s="27" t="s">
        <v>317</v>
      </c>
      <c r="C149" s="26" t="s">
        <v>22</v>
      </c>
      <c r="D149" s="26">
        <v>1005</v>
      </c>
      <c r="E149" s="26">
        <v>1800</v>
      </c>
      <c r="F149" s="28">
        <f t="shared" si="5"/>
        <v>5218.44444444444</v>
      </c>
      <c r="G149" s="32"/>
      <c r="H149" s="30">
        <v>9393200</v>
      </c>
      <c r="I149" s="27"/>
      <c r="J149" s="35">
        <f t="shared" ref="J149:J150" si="8">IF($B149=$F$8,IF($F$19&gt;$F$21,H149*$F$19,0))</f>
        <v>9391795.79527228</v>
      </c>
      <c r="K149" s="35">
        <f t="shared" si="7"/>
        <v>7207556.23933051</v>
      </c>
      <c r="L149" s="35" t="str">
        <f t="shared" si="4"/>
        <v>TRUE</v>
      </c>
      <c r="M149" s="36"/>
    </row>
    <row r="150" spans="1:13">
      <c r="A150" s="26" t="s">
        <v>480</v>
      </c>
      <c r="B150" s="27" t="s">
        <v>317</v>
      </c>
      <c r="C150" s="26" t="s">
        <v>22</v>
      </c>
      <c r="D150" s="26">
        <v>1006</v>
      </c>
      <c r="E150" s="26">
        <v>1800</v>
      </c>
      <c r="F150" s="28">
        <f t="shared" si="5"/>
        <v>6476.77777777778</v>
      </c>
      <c r="G150" s="32"/>
      <c r="H150" s="30">
        <v>11658200</v>
      </c>
      <c r="I150" s="27"/>
      <c r="J150" s="35">
        <f t="shared" si="8"/>
        <v>11656457.1967427</v>
      </c>
      <c r="K150" s="35">
        <f t="shared" si="7"/>
        <v>8945527.84454317</v>
      </c>
      <c r="L150" s="35" t="str">
        <f t="shared" si="4"/>
        <v>TRUE</v>
      </c>
      <c r="M150" s="36"/>
    </row>
    <row r="151" spans="1:12">
      <c r="A151" s="37"/>
      <c r="B151" s="38"/>
      <c r="C151" s="39"/>
      <c r="D151" s="39"/>
      <c r="E151" s="39">
        <f>SUM(E35:E150)</f>
        <v>191900</v>
      </c>
      <c r="F151" s="39"/>
      <c r="G151" s="40">
        <f t="shared" ref="G151" si="9">SUM(G35:G97)</f>
        <v>0</v>
      </c>
      <c r="H151" s="41">
        <f>SUM(H35:H150)</f>
        <v>858941660</v>
      </c>
      <c r="I151" s="40">
        <f>SUM(I35:I150)</f>
        <v>0</v>
      </c>
      <c r="J151" s="41">
        <f>SUM(J35:J150)</f>
        <v>858813255.415853</v>
      </c>
      <c r="K151" s="41">
        <f>SUM(K35:K150)</f>
        <v>659080006.8937</v>
      </c>
      <c r="L151" s="42"/>
    </row>
    <row r="152" spans="3:8">
      <c r="C152" s="20"/>
      <c r="D152" s="20"/>
      <c r="E152" s="20"/>
      <c r="F152" s="25"/>
      <c r="H152" s="3">
        <f>H151/E151</f>
        <v>4475.98572173007</v>
      </c>
    </row>
  </sheetData>
  <mergeCells count="6">
    <mergeCell ref="D4:H4"/>
    <mergeCell ref="A17:B17"/>
    <mergeCell ref="A21:B21"/>
    <mergeCell ref="A24:B24"/>
    <mergeCell ref="A25:B25"/>
    <mergeCell ref="A27:B27"/>
  </mergeCells>
  <dataValidations count="1">
    <dataValidation type="list" allowBlank="1" showInputMessage="1" showErrorMessage="1" sqref="IW65317:IX65687 SS65317:ST65687 ACO65317:ACP65687 AMK65317:AML65687 AWG65317:AWH65687 BGC65317:BGD65687 BPY65317:BPZ65687 BZU65317:BZV65687 CJQ65317:CJR65687 CTM65317:CTN65687 DDI65317:DDJ65687 DNE65317:DNF65687 DXA65317:DXB65687 EGW65317:EGX65687 EQS65317:EQT65687 FAO65317:FAP65687 FKK65317:FKL65687 FUG65317:FUH65687 GEC65317:GED65687 GNY65317:GNZ65687 GXU65317:GXV65687 HHQ65317:HHR65687 HRM65317:HRN65687 IBI65317:IBJ65687 ILE65317:ILF65687 IVA65317:IVB65687 JEW65317:JEX65687 JOS65317:JOT65687 JYO65317:JYP65687 KIK65317:KIL65687 KSG65317:KSH65687 LCC65317:LCD65687 LLY65317:LLZ65687 LVU65317:LVV65687 MFQ65317:MFR65687 MPM65317:MPN65687 MZI65317:MZJ65687 NJE65317:NJF65687 NTA65317:NTB65687 OCW65317:OCX65687 OMS65317:OMT65687 OWO65317:OWP65687 PGK65317:PGL65687 PQG65317:PQH65687 QAC65317:QAD65687 QJY65317:QJZ65687 QTU65317:QTV65687 RDQ65317:RDR65687 RNM65317:RNN65687 RXI65317:RXJ65687 SHE65317:SHF65687 SRA65317:SRB65687 TAW65317:TAX65687 TKS65317:TKT65687 TUO65317:TUP65687 UEK65317:UEL65687 UOG65317:UOH65687 UYC65317:UYD65687 VHY65317:VHZ65687 VRU65317:VRV65687 WBQ65317:WBR65687 WLM65317:WLN65687 WVI65317:WVJ65687 IW130853:IX131223 SS130853:ST131223 ACO130853:ACP131223 AMK130853:AML131223 AWG130853:AWH131223 BGC130853:BGD131223 BPY130853:BPZ131223 BZU130853:BZV131223 CJQ130853:CJR131223 CTM130853:CTN131223 DDI130853:DDJ131223 DNE130853:DNF131223 DXA130853:DXB131223 EGW130853:EGX131223 EQS130853:EQT131223 FAO130853:FAP131223 FKK130853:FKL131223 FUG130853:FUH131223 GEC130853:GED131223 GNY130853:GNZ131223 GXU130853:GXV131223 HHQ130853:HHR131223 HRM130853:HRN131223 IBI130853:IBJ131223 ILE130853:ILF131223 IVA130853:IVB131223 JEW130853:JEX131223 JOS130853:JOT131223 JYO130853:JYP131223 KIK130853:KIL131223 KSG130853:KSH131223 LCC130853:LCD131223 LLY130853:LLZ131223 LVU130853:LVV131223 MFQ130853:MFR131223 MPM130853:MPN131223 MZI130853:MZJ131223 NJE130853:NJF131223 NTA130853:NTB131223 OCW130853:OCX131223 OMS130853:OMT131223 OWO130853:OWP131223 PGK130853:PGL131223 PQG130853:PQH131223 QAC130853:QAD131223 QJY130853:QJZ131223 QTU130853:QTV131223 RDQ130853:RDR131223 RNM130853:RNN131223 RXI130853:RXJ131223 SHE130853:SHF131223 SRA130853:SRB131223 TAW130853:TAX131223 TKS130853:TKT131223 TUO130853:TUP131223 UEK130853:UEL131223 UOG130853:UOH131223 UYC130853:UYD131223 VHY130853:VHZ131223 VRU130853:VRV131223 WBQ130853:WBR131223 WLM130853:WLN131223 WVI130853:WVJ131223 IW196389:IX196759 SS196389:ST196759 ACO196389:ACP196759 AMK196389:AML196759 AWG196389:AWH196759 BGC196389:BGD196759 BPY196389:BPZ196759 BZU196389:BZV196759 CJQ196389:CJR196759 CTM196389:CTN196759 DDI196389:DDJ196759 DNE196389:DNF196759 DXA196389:DXB196759 EGW196389:EGX196759 EQS196389:EQT196759 FAO196389:FAP196759 FKK196389:FKL196759 FUG196389:FUH196759 GEC196389:GED196759 GNY196389:GNZ196759 GXU196389:GXV196759 HHQ196389:HHR196759 HRM196389:HRN196759 IBI196389:IBJ196759 ILE196389:ILF196759 IVA196389:IVB196759 JEW196389:JEX196759 JOS196389:JOT196759 JYO196389:JYP196759 KIK196389:KIL196759 KSG196389:KSH196759 LCC196389:LCD196759 LLY196389:LLZ196759 LVU196389:LVV196759 MFQ196389:MFR196759 MPM196389:MPN196759 MZI196389:MZJ196759 NJE196389:NJF196759 NTA196389:NTB196759 OCW196389:OCX196759 OMS196389:OMT196759 OWO196389:OWP196759 PGK196389:PGL196759 PQG196389:PQH196759 QAC196389:QAD196759 QJY196389:QJZ196759 QTU196389:QTV196759 RDQ196389:RDR196759 RNM196389:RNN196759 RXI196389:RXJ196759 SHE196389:SHF196759 SRA196389:SRB196759 TAW196389:TAX196759 TKS196389:TKT196759 TUO196389:TUP196759 UEK196389:UEL196759 UOG196389:UOH196759 UYC196389:UYD196759 VHY196389:VHZ196759 VRU196389:VRV196759 WBQ196389:WBR196759 WLM196389:WLN196759 WVI196389:WVJ196759 IW261925:IX262295 SS261925:ST262295 ACO261925:ACP262295 AMK261925:AML262295 AWG261925:AWH262295 BGC261925:BGD262295 BPY261925:BPZ262295 BZU261925:BZV262295 CJQ261925:CJR262295 CTM261925:CTN262295 DDI261925:DDJ262295 DNE261925:DNF262295 DXA261925:DXB262295 EGW261925:EGX262295 EQS261925:EQT262295 FAO261925:FAP262295 FKK261925:FKL262295 FUG261925:FUH262295 GEC261925:GED262295 GNY261925:GNZ262295 GXU261925:GXV262295 HHQ261925:HHR262295 HRM261925:HRN262295 IBI261925:IBJ262295 ILE261925:ILF262295 IVA261925:IVB262295 JEW261925:JEX262295 JOS261925:JOT262295 JYO261925:JYP262295 KIK261925:KIL262295 KSG261925:KSH262295 LCC261925:LCD262295 LLY261925:LLZ262295 LVU261925:LVV262295 MFQ261925:MFR262295 MPM261925:MPN262295 MZI261925:MZJ262295 NJE261925:NJF262295 NTA261925:NTB262295 OCW261925:OCX262295 OMS261925:OMT262295 OWO261925:OWP262295 PGK261925:PGL262295 PQG261925:PQH262295 QAC261925:QAD262295 QJY261925:QJZ262295 QTU261925:QTV262295 RDQ261925:RDR262295 RNM261925:RNN262295 RXI261925:RXJ262295 SHE261925:SHF262295 SRA261925:SRB262295 TAW261925:TAX262295 TKS261925:TKT262295 TUO261925:TUP262295 UEK261925:UEL262295 UOG261925:UOH262295 UYC261925:UYD262295 VHY261925:VHZ262295 VRU261925:VRV262295 WBQ261925:WBR262295 WLM261925:WLN262295 WVI261925:WVJ262295 IW327461:IX327831 SS327461:ST327831 ACO327461:ACP327831 AMK327461:AML327831 AWG327461:AWH327831 BGC327461:BGD327831 BPY327461:BPZ327831 BZU327461:BZV327831 CJQ327461:CJR327831 CTM327461:CTN327831 DDI327461:DDJ327831 DNE327461:DNF327831 DXA327461:DXB327831 EGW327461:EGX327831 EQS327461:EQT327831 FAO327461:FAP327831 FKK327461:FKL327831 FUG327461:FUH327831 GEC327461:GED327831 GNY327461:GNZ327831 GXU327461:GXV327831 HHQ327461:HHR327831 HRM327461:HRN327831 IBI327461:IBJ327831 ILE327461:ILF327831 IVA327461:IVB327831 JEW327461:JEX327831 JOS327461:JOT327831 JYO327461:JYP327831 KIK327461:KIL327831 KSG327461:KSH327831 LCC327461:LCD327831 LLY327461:LLZ327831 LVU327461:LVV327831 MFQ327461:MFR327831 MPM327461:MPN327831 MZI327461:MZJ327831 NJE327461:NJF327831 NTA327461:NTB327831 OCW327461:OCX327831 OMS327461:OMT327831 OWO327461:OWP327831 PGK327461:PGL327831 PQG327461:PQH327831 QAC327461:QAD327831 QJY327461:QJZ327831 QTU327461:QTV327831 RDQ327461:RDR327831 RNM327461:RNN327831 RXI327461:RXJ327831 SHE327461:SHF327831 SRA327461:SRB327831 TAW327461:TAX327831 TKS327461:TKT327831 TUO327461:TUP327831 UEK327461:UEL327831 UOG327461:UOH327831 UYC327461:UYD327831 VHY327461:VHZ327831 VRU327461:VRV327831 WBQ327461:WBR327831 WLM327461:WLN327831 WVI327461:WVJ327831 IW392997:IX393367 SS392997:ST393367 ACO392997:ACP393367 AMK392997:AML393367 AWG392997:AWH393367 BGC392997:BGD393367 BPY392997:BPZ393367 BZU392997:BZV393367 CJQ392997:CJR393367 CTM392997:CTN393367 DDI392997:DDJ393367 DNE392997:DNF393367 DXA392997:DXB393367 EGW392997:EGX393367 EQS392997:EQT393367 FAO392997:FAP393367 FKK392997:FKL393367 FUG392997:FUH393367 GEC392997:GED393367 GNY392997:GNZ393367 GXU392997:GXV393367 HHQ392997:HHR393367 HRM392997:HRN393367 IBI392997:IBJ393367 ILE392997:ILF393367 IVA392997:IVB393367 JEW392997:JEX393367 JOS392997:JOT393367 JYO392997:JYP393367 KIK392997:KIL393367 KSG392997:KSH393367 LCC392997:LCD393367 LLY392997:LLZ393367 LVU392997:LVV393367 MFQ392997:MFR393367 MPM392997:MPN393367 MZI392997:MZJ393367 NJE392997:NJF393367 NTA392997:NTB393367 OCW392997:OCX393367 OMS392997:OMT393367 OWO392997:OWP393367 PGK392997:PGL393367 PQG392997:PQH393367 QAC392997:QAD393367 QJY392997:QJZ393367 QTU392997:QTV393367 RDQ392997:RDR393367 RNM392997:RNN393367 RXI392997:RXJ393367 SHE392997:SHF393367 SRA392997:SRB393367 TAW392997:TAX393367 TKS392997:TKT393367 TUO392997:TUP393367 UEK392997:UEL393367 UOG392997:UOH393367 UYC392997:UYD393367 VHY392997:VHZ393367 VRU392997:VRV393367 WBQ392997:WBR393367 WLM392997:WLN393367 WVI392997:WVJ393367 IW458533:IX458903 SS458533:ST458903 ACO458533:ACP458903 AMK458533:AML458903 AWG458533:AWH458903 BGC458533:BGD458903 BPY458533:BPZ458903 BZU458533:BZV458903 CJQ458533:CJR458903 CTM458533:CTN458903 DDI458533:DDJ458903 DNE458533:DNF458903 DXA458533:DXB458903 EGW458533:EGX458903 EQS458533:EQT458903 FAO458533:FAP458903 FKK458533:FKL458903 FUG458533:FUH458903 GEC458533:GED458903 GNY458533:GNZ458903 GXU458533:GXV458903 HHQ458533:HHR458903 HRM458533:HRN458903 IBI458533:IBJ458903 ILE458533:ILF458903 IVA458533:IVB458903 JEW458533:JEX458903 JOS458533:JOT458903 JYO458533:JYP458903 KIK458533:KIL458903 KSG458533:KSH458903 LCC458533:LCD458903 LLY458533:LLZ458903 LVU458533:LVV458903 MFQ458533:MFR458903 MPM458533:MPN458903 MZI458533:MZJ458903 NJE458533:NJF458903 NTA458533:NTB458903 OCW458533:OCX458903 OMS458533:OMT458903 OWO458533:OWP458903 PGK458533:PGL458903 PQG458533:PQH458903 QAC458533:QAD458903 QJY458533:QJZ458903 QTU458533:QTV458903 RDQ458533:RDR458903 RNM458533:RNN458903 RXI458533:RXJ458903 SHE458533:SHF458903 SRA458533:SRB458903 TAW458533:TAX458903 TKS458533:TKT458903 TUO458533:TUP458903 UEK458533:UEL458903 UOG458533:UOH458903 UYC458533:UYD458903 VHY458533:VHZ458903 VRU458533:VRV458903 WBQ458533:WBR458903 WLM458533:WLN458903 WVI458533:WVJ458903 IW524069:IX524439 SS524069:ST524439 ACO524069:ACP524439 AMK524069:AML524439 AWG524069:AWH524439 BGC524069:BGD524439 BPY524069:BPZ524439 BZU524069:BZV524439 CJQ524069:CJR524439 CTM524069:CTN524439 DDI524069:DDJ524439 DNE524069:DNF524439 DXA524069:DXB524439 EGW524069:EGX524439 EQS524069:EQT524439 FAO524069:FAP524439 FKK524069:FKL524439 FUG524069:FUH524439 GEC524069:GED524439 GNY524069:GNZ524439 GXU524069:GXV524439 HHQ524069:HHR524439 HRM524069:HRN524439 IBI524069:IBJ524439 ILE524069:ILF524439 IVA524069:IVB524439 JEW524069:JEX524439 JOS524069:JOT524439 JYO524069:JYP524439 KIK524069:KIL524439 KSG524069:KSH524439 LCC524069:LCD524439 LLY524069:LLZ524439 LVU524069:LVV524439 MFQ524069:MFR524439 MPM524069:MPN524439 MZI524069:MZJ524439 NJE524069:NJF524439 NTA524069:NTB524439 OCW524069:OCX524439 OMS524069:OMT524439 OWO524069:OWP524439 PGK524069:PGL524439 PQG524069:PQH524439 QAC524069:QAD524439 QJY524069:QJZ524439 QTU524069:QTV524439 RDQ524069:RDR524439 RNM524069:RNN524439 RXI524069:RXJ524439 SHE524069:SHF524439 SRA524069:SRB524439 TAW524069:TAX524439 TKS524069:TKT524439 TUO524069:TUP524439 UEK524069:UEL524439 UOG524069:UOH524439 UYC524069:UYD524439 VHY524069:VHZ524439 VRU524069:VRV524439 WBQ524069:WBR524439 WLM524069:WLN524439 WVI524069:WVJ524439 IW589605:IX589975 SS589605:ST589975 ACO589605:ACP589975 AMK589605:AML589975 AWG589605:AWH589975 BGC589605:BGD589975 BPY589605:BPZ589975 BZU589605:BZV589975 CJQ589605:CJR589975 CTM589605:CTN589975 DDI589605:DDJ589975 DNE589605:DNF589975 DXA589605:DXB589975 EGW589605:EGX589975 EQS589605:EQT589975 FAO589605:FAP589975 FKK589605:FKL589975 FUG589605:FUH589975 GEC589605:GED589975 GNY589605:GNZ589975 GXU589605:GXV589975 HHQ589605:HHR589975 HRM589605:HRN589975 IBI589605:IBJ589975 ILE589605:ILF589975 IVA589605:IVB589975 JEW589605:JEX589975 JOS589605:JOT589975 JYO589605:JYP589975 KIK589605:KIL589975 KSG589605:KSH589975 LCC589605:LCD589975 LLY589605:LLZ589975 LVU589605:LVV589975 MFQ589605:MFR589975 MPM589605:MPN589975 MZI589605:MZJ589975 NJE589605:NJF589975 NTA589605:NTB589975 OCW589605:OCX589975 OMS589605:OMT589975 OWO589605:OWP589975 PGK589605:PGL589975 PQG589605:PQH589975 QAC589605:QAD589975 QJY589605:QJZ589975 QTU589605:QTV589975 RDQ589605:RDR589975 RNM589605:RNN589975 RXI589605:RXJ589975 SHE589605:SHF589975 SRA589605:SRB589975 TAW589605:TAX589975 TKS589605:TKT589975 TUO589605:TUP589975 UEK589605:UEL589975 UOG589605:UOH589975 UYC589605:UYD589975 VHY589605:VHZ589975 VRU589605:VRV589975 WBQ589605:WBR589975 WLM589605:WLN589975 WVI589605:WVJ589975 IW655141:IX655511 SS655141:ST655511 ACO655141:ACP655511 AMK655141:AML655511 AWG655141:AWH655511 BGC655141:BGD655511 BPY655141:BPZ655511 BZU655141:BZV655511 CJQ655141:CJR655511 CTM655141:CTN655511 DDI655141:DDJ655511 DNE655141:DNF655511 DXA655141:DXB655511 EGW655141:EGX655511 EQS655141:EQT655511 FAO655141:FAP655511 FKK655141:FKL655511 FUG655141:FUH655511 GEC655141:GED655511 GNY655141:GNZ655511 GXU655141:GXV655511 HHQ655141:HHR655511 HRM655141:HRN655511 IBI655141:IBJ655511 ILE655141:ILF655511 IVA655141:IVB655511 JEW655141:JEX655511 JOS655141:JOT655511 JYO655141:JYP655511 KIK655141:KIL655511 KSG655141:KSH655511 LCC655141:LCD655511 LLY655141:LLZ655511 LVU655141:LVV655511 MFQ655141:MFR655511 MPM655141:MPN655511 MZI655141:MZJ655511 NJE655141:NJF655511 NTA655141:NTB655511 OCW655141:OCX655511 OMS655141:OMT655511 OWO655141:OWP655511 PGK655141:PGL655511 PQG655141:PQH655511 QAC655141:QAD655511 QJY655141:QJZ655511 QTU655141:QTV655511 RDQ655141:RDR655511 RNM655141:RNN655511 RXI655141:RXJ655511 SHE655141:SHF655511 SRA655141:SRB655511 TAW655141:TAX655511 TKS655141:TKT655511 TUO655141:TUP655511 UEK655141:UEL655511 UOG655141:UOH655511 UYC655141:UYD655511 VHY655141:VHZ655511 VRU655141:VRV655511 WBQ655141:WBR655511 WLM655141:WLN655511 WVI655141:WVJ655511 IW720677:IX721047 SS720677:ST721047 ACO720677:ACP721047 AMK720677:AML721047 AWG720677:AWH721047 BGC720677:BGD721047 BPY720677:BPZ721047 BZU720677:BZV721047 CJQ720677:CJR721047 CTM720677:CTN721047 DDI720677:DDJ721047 DNE720677:DNF721047 DXA720677:DXB721047 EGW720677:EGX721047 EQS720677:EQT721047 FAO720677:FAP721047 FKK720677:FKL721047 FUG720677:FUH721047 GEC720677:GED721047 GNY720677:GNZ721047 GXU720677:GXV721047 HHQ720677:HHR721047 HRM720677:HRN721047 IBI720677:IBJ721047 ILE720677:ILF721047 IVA720677:IVB721047 JEW720677:JEX721047 JOS720677:JOT721047 JYO720677:JYP721047 KIK720677:KIL721047 KSG720677:KSH721047 LCC720677:LCD721047 LLY720677:LLZ721047 LVU720677:LVV721047 MFQ720677:MFR721047 MPM720677:MPN721047 MZI720677:MZJ721047 NJE720677:NJF721047 NTA720677:NTB721047 OCW720677:OCX721047 OMS720677:OMT721047 OWO720677:OWP721047 PGK720677:PGL721047 PQG720677:PQH721047 QAC720677:QAD721047 QJY720677:QJZ721047 QTU720677:QTV721047 RDQ720677:RDR721047 RNM720677:RNN721047 RXI720677:RXJ721047 SHE720677:SHF721047 SRA720677:SRB721047 TAW720677:TAX721047 TKS720677:TKT721047 TUO720677:TUP721047 UEK720677:UEL721047 UOG720677:UOH721047 UYC720677:UYD721047 VHY720677:VHZ721047 VRU720677:VRV721047 WBQ720677:WBR721047 WLM720677:WLN721047 WVI720677:WVJ721047 IW786213:IX786583 SS786213:ST786583 ACO786213:ACP786583 AMK786213:AML786583 AWG786213:AWH786583 BGC786213:BGD786583 BPY786213:BPZ786583 BZU786213:BZV786583 CJQ786213:CJR786583 CTM786213:CTN786583 DDI786213:DDJ786583 DNE786213:DNF786583 DXA786213:DXB786583 EGW786213:EGX786583 EQS786213:EQT786583 FAO786213:FAP786583 FKK786213:FKL786583 FUG786213:FUH786583 GEC786213:GED786583 GNY786213:GNZ786583 GXU786213:GXV786583 HHQ786213:HHR786583 HRM786213:HRN786583 IBI786213:IBJ786583 ILE786213:ILF786583 IVA786213:IVB786583 JEW786213:JEX786583 JOS786213:JOT786583 JYO786213:JYP786583 KIK786213:KIL786583 KSG786213:KSH786583 LCC786213:LCD786583 LLY786213:LLZ786583 LVU786213:LVV786583 MFQ786213:MFR786583 MPM786213:MPN786583 MZI786213:MZJ786583 NJE786213:NJF786583 NTA786213:NTB786583 OCW786213:OCX786583 OMS786213:OMT786583 OWO786213:OWP786583 PGK786213:PGL786583 PQG786213:PQH786583 QAC786213:QAD786583 QJY786213:QJZ786583 QTU786213:QTV786583 RDQ786213:RDR786583 RNM786213:RNN786583 RXI786213:RXJ786583 SHE786213:SHF786583 SRA786213:SRB786583 TAW786213:TAX786583 TKS786213:TKT786583 TUO786213:TUP786583 UEK786213:UEL786583 UOG786213:UOH786583 UYC786213:UYD786583 VHY786213:VHZ786583 VRU786213:VRV786583 WBQ786213:WBR786583 WLM786213:WLN786583 WVI786213:WVJ786583 IW851749:IX852119 SS851749:ST852119 ACO851749:ACP852119 AMK851749:AML852119 AWG851749:AWH852119 BGC851749:BGD852119 BPY851749:BPZ852119 BZU851749:BZV852119 CJQ851749:CJR852119 CTM851749:CTN852119 DDI851749:DDJ852119 DNE851749:DNF852119 DXA851749:DXB852119 EGW851749:EGX852119 EQS851749:EQT852119 FAO851749:FAP852119 FKK851749:FKL852119 FUG851749:FUH852119 GEC851749:GED852119 GNY851749:GNZ852119 GXU851749:GXV852119 HHQ851749:HHR852119 HRM851749:HRN852119 IBI851749:IBJ852119 ILE851749:ILF852119 IVA851749:IVB852119 JEW851749:JEX852119 JOS851749:JOT852119 JYO851749:JYP852119 KIK851749:KIL852119 KSG851749:KSH852119 LCC851749:LCD852119 LLY851749:LLZ852119 LVU851749:LVV852119 MFQ851749:MFR852119 MPM851749:MPN852119 MZI851749:MZJ852119 NJE851749:NJF852119 NTA851749:NTB852119 OCW851749:OCX852119 OMS851749:OMT852119 OWO851749:OWP852119 PGK851749:PGL852119 PQG851749:PQH852119 QAC851749:QAD852119 QJY851749:QJZ852119 QTU851749:QTV852119 RDQ851749:RDR852119 RNM851749:RNN852119 RXI851749:RXJ852119 SHE851749:SHF852119 SRA851749:SRB852119 TAW851749:TAX852119 TKS851749:TKT852119 TUO851749:TUP852119 UEK851749:UEL852119 UOG851749:UOH852119 UYC851749:UYD852119 VHY851749:VHZ852119 VRU851749:VRV852119 WBQ851749:WBR852119 WLM851749:WLN852119 WVI851749:WVJ852119 IW917285:IX917655 SS917285:ST917655 ACO917285:ACP917655 AMK917285:AML917655 AWG917285:AWH917655 BGC917285:BGD917655 BPY917285:BPZ917655 BZU917285:BZV917655 CJQ917285:CJR917655 CTM917285:CTN917655 DDI917285:DDJ917655 DNE917285:DNF917655 DXA917285:DXB917655 EGW917285:EGX917655 EQS917285:EQT917655 FAO917285:FAP917655 FKK917285:FKL917655 FUG917285:FUH917655 GEC917285:GED917655 GNY917285:GNZ917655 GXU917285:GXV917655 HHQ917285:HHR917655 HRM917285:HRN917655 IBI917285:IBJ917655 ILE917285:ILF917655 IVA917285:IVB917655 JEW917285:JEX917655 JOS917285:JOT917655 JYO917285:JYP917655 KIK917285:KIL917655 KSG917285:KSH917655 LCC917285:LCD917655 LLY917285:LLZ917655 LVU917285:LVV917655 MFQ917285:MFR917655 MPM917285:MPN917655 MZI917285:MZJ917655 NJE917285:NJF917655 NTA917285:NTB917655 OCW917285:OCX917655 OMS917285:OMT917655 OWO917285:OWP917655 PGK917285:PGL917655 PQG917285:PQH917655 QAC917285:QAD917655 QJY917285:QJZ917655 QTU917285:QTV917655 RDQ917285:RDR917655 RNM917285:RNN917655 RXI917285:RXJ917655 SHE917285:SHF917655 SRA917285:SRB917655 TAW917285:TAX917655 TKS917285:TKT917655 TUO917285:TUP917655 UEK917285:UEL917655 UOG917285:UOH917655 UYC917285:UYD917655 VHY917285:VHZ917655 VRU917285:VRV917655 WBQ917285:WBR917655 WLM917285:WLN917655 WVI917285:WVJ917655 IW982821:IX983191 SS982821:ST983191 ACO982821:ACP983191 AMK982821:AML983191 AWG982821:AWH983191 BGC982821:BGD983191 BPY982821:BPZ983191 BZU982821:BZV983191 CJQ982821:CJR983191 CTM982821:CTN983191 DDI982821:DDJ983191 DNE982821:DNF983191 DXA982821:DXB983191 EGW982821:EGX983191 EQS982821:EQT983191 FAO982821:FAP983191 FKK982821:FKL983191 FUG982821:FUH983191 GEC982821:GED983191 GNY982821:GNZ983191 GXU982821:GXV983191 HHQ982821:HHR983191 HRM982821:HRN983191 IBI982821:IBJ983191 ILE982821:ILF983191 IVA982821:IVB983191 JEW982821:JEX983191 JOS982821:JOT983191 JYO982821:JYP983191 KIK982821:KIL983191 KSG982821:KSH983191 LCC982821:LCD983191 LLY982821:LLZ983191 LVU982821:LVV983191 MFQ982821:MFR983191 MPM982821:MPN983191 MZI982821:MZJ983191 NJE982821:NJF983191 NTA982821:NTB983191 OCW982821:OCX983191 OMS982821:OMT983191 OWO982821:OWP983191 PGK982821:PGL983191 PQG982821:PQH983191 QAC982821:QAD983191 QJY982821:QJZ983191 QTU982821:QTV983191 RDQ982821:RDR983191 RNM982821:RNN983191 RXI982821:RXJ983191 SHE982821:SHF983191 SRA982821:SRB983191 TAW982821:TAX983191 TKS982821:TKT983191 TUO982821:TUP983191 UEK982821:UEL983191 UOG982821:UOH983191 UYC982821:UYD983191 VHY982821:VHZ983191 VRU982821:VRV983191 WBQ982821:WBR983191 WLM982821:WLN983191 WVI982821:WVJ983191 B524069:C524439 B458533:C458903 B392997:C393367 B327461:C327831 B261925:C262295 B196389:C196759 B130853:C131223 B65317:C65687 B982821:C983191 B917285:C917655 B851749:C852119 B786213:C786583 B720677:C721047 B655141:C655511 B589605:C589975 IW35:IX151 SS35:ST151 ACO35:ACP151 AMK35:AML151 AWG35:AWH151 BGC35:BGD151 BPY35:BPZ151 BZU35:BZV151 CJQ35:CJR151 CTM35:CTN151 DDI35:DDJ151 DNE35:DNF151 DXA35:DXB151 EGW35:EGX151 EQS35:EQT151 FAO35:FAP151 FKK35:FKL151 FUG35:FUH151 GEC35:GED151 GNY35:GNZ151 GXU35:GXV151 HHQ35:HHR151 HRM35:HRN151 IBI35:IBJ151 ILE35:ILF151 IVA35:IVB151 JEW35:JEX151 JOS35:JOT151 JYO35:JYP151 KIK35:KIL151 KSG35:KSH151 LCC35:LCD151 LLY35:LLZ151 LVU35:LVV151 MFQ35:MFR151 MPM35:MPN151 MZI35:MZJ151 NJE35:NJF151 NTA35:NTB151 OCW35:OCX151 OMS35:OMT151 OWO35:OWP151 PGK35:PGL151 PQG35:PQH151 QAC35:QAD151 QJY35:QJZ151 QTU35:QTV151 RDQ35:RDR151 RNM35:RNN151 RXI35:RXJ151 SHE35:SHF151 SRA35:SRB151 TAW35:TAX151 TKS35:TKT151 TUO35:TUP151 UEK35:UEL151 UOG35:UOH151 UYC35:UYD151 VHY35:VHZ151 VRU35:VRV151 WBQ35:WBR151 WLM35:WLN151 WVI35:WVJ151 B35:C151">
      <formula1>$F$8:$H$8</formula1>
    </dataValidation>
  </dataValidations>
  <printOptions gridLines="1"/>
  <pageMargins left="0.708661417322835" right="0.708661417322835" top="0.748031496062992" bottom="0.748031496062992" header="0.31496062992126" footer="0.31496062992126"/>
  <pageSetup paperSize="9" scale="70" orientation="landscape"/>
  <headerFooter>
    <oddHeader>&amp;C&amp;F&amp;A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BS</vt:lpstr>
      <vt:lpstr>CAC &amp; P&amp;L</vt:lpstr>
      <vt:lpstr>BS SCHEDULE</vt:lpstr>
      <vt:lpstr>P&amp;L SCHEDULES</vt:lpstr>
      <vt:lpstr>FA</vt:lpstr>
      <vt:lpstr>WIP</vt:lpstr>
      <vt:lpstr>PP</vt:lpstr>
      <vt:lpstr>PCM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accts</cp:lastModifiedBy>
  <dcterms:created xsi:type="dcterms:W3CDTF">2006-09-16T00:00:00Z</dcterms:created>
  <dcterms:modified xsi:type="dcterms:W3CDTF">2024-05-16T05:51:05Z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D4DE36DD3F794F9F817F9B52B71C6C7D_13</vt:lpwstr>
  </property>
  <property fmtid="{D5CDD505-2E9C-101B-9397-08002B2CF9AE}" pid="3" name="KSOProductBuildVer">
    <vt:lpwstr>2057-12.2.0.16909</vt:lpwstr>
  </property>
</Properties>
</file>