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RERA sold units details" sheetId="1" r:id="rId1"/>
  </sheets>
  <definedNames>
    <definedName name="_xlnm._FilterDatabase" localSheetId="0" hidden="1">'RERA sold units details'!$A$5:$P$5</definedName>
    <definedName name="_xlnm.Print_Titles" localSheetId="0">'RERA sold units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<sst xmlns="http://schemas.openxmlformats.org/spreadsheetml/2006/main" count="330" uniqueCount="327">
  <si>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</si>
  <si>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</si>
  <si>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</si>
  <si>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</si>
  <si>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</si>
  <si>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</si>
  <si>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</si>
  <si>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Customer reconciliation statement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</si>
  <si>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</si>
  <si>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</si>
  <si>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</si>
  <si>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</si>
  <si>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</si>
  <si>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</si>
  <si>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</si>
  <si>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</si>
  <si>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</si>
  <si>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</si>
  <si>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</si>
  <si>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</si>
  <si>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</si>
  <si>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</si>
  <si>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</si>
  <si>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</si>
  <si>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</si>
  <si>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</si>
  <si>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</si>
  <si>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</si>
  <si>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</si>
  <si>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</si>
  <si>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</si>
  <si>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</si>
  <si>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</si>
  <si>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</si>
  <si>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</si>
  <si>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</si>
  <si>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</si>
  <si>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</si>
  <si>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</si>
  <si>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</si>
  <si>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</si>
  <si>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</si>
  <si>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</si>
  <si>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</si>
  <si>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</si>
  <si>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</si>
  <si>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</si>
  <si>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</si>
  <si>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</si>
  <si>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</si>
  <si>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</si>
  <si>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</si>
  <si>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</si>
  <si>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</si>
  <si>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</si>
  <si>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</si>
  <si>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</si>
  <si>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</si>
  <si>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</si>
  <si>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</si>
  <si>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</si>
  <si>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</si>
  <si>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</si>
  <si>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</si>
  <si>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</si>
  <si>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</si>
  <si>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</si>
  <si>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</si>
  <si>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</si>
  <si>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</si>
  <si>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</si>
  <si>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</si>
  <si>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</si>
  <si>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</si>
  <si>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</si>
  <si>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</si>
  <si>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</si>
  <si>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</si>
  <si>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</si>
  <si>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</si>
  <si>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</si>
  <si>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</si>
  <si>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</si>
  <si>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</si>
  <si>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</si>
  <si>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</si>
  <si>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</si>
  <si>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</si>
  <si>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</si>
  <si>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</si>
  <si>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</si>
  <si>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</si>
  <si>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</si>
  <si>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</si>
  <si>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</si>
  <si>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</si>
  <si>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</si>
  <si>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</si>
  <si>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</si>
  <si>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</si>
  <si>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</si>
  <si>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</si>
  <si>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</si>
  <si>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</si>
  <si>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</si>
  <si>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</si>
  <si>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</si>
  <si>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</si>
  <si>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</si>
  <si>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</si>
  <si>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</si>
  <si>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</si>
  <si>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</si>
  <si>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</si>
  <si>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</si>
  <si>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</si>
  <si>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</si>
  <si>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</si>
  <si>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</si>
  <si>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</si>
  <si>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</si>
  <si>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</si>
  <si>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</si>
  <si>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</si>
  <si>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</si>
  <si>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</si>
  <si>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</si>
  <si>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</si>
  <si>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</si>
  <si>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</si>
  <si>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</si>
  <si>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</si>
  <si>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</si>
  <si>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</si>
  <si>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</si>
  <si>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</si>
  <si>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</si>
  <si>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</si>
  <si>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</si>
  <si>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</si>
  <si>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</si>
  <si>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</si>
  <si>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</si>
  <si>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</si>
  <si>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</si>
  <si>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</si>
  <si>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</si>
  <si>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</si>
  <si>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</si>
  <si>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</si>
  <si>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</si>
  <si>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</si>
  <si>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</si>
  <si>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</si>
  <si>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</si>
  <si>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</si>
  <si>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</si>
  <si>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</si>
  <si>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</si>
  <si>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</si>
  <si>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</si>
  <si>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</si>
  <si>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</si>
  <si>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</si>
  <si>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</si>
  <si>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</si>
  <si>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</si>
  <si>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</si>
  <si>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</si>
  <si>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</si>
  <si>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</si>
  <si>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</si>
  <si>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</si>
  <si>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</si>
  <si>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C-604</t>
  </si>
  <si>
    <t>Mr.Sujat Kumar Mishra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</si>
  <si>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</si>
  <si>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</si>
  <si>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</si>
  <si>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</si>
  <si>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</si>
  <si>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</si>
  <si>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</si>
  <si>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</si>
  <si>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</si>
  <si>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</si>
  <si>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</si>
  <si>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</si>
  <si>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</si>
  <si>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</si>
  <si>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</si>
  <si>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</si>
  <si>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</si>
  <si>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</si>
  <si>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</si>
  <si>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</si>
  <si>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</si>
  <si>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</si>
  <si>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</si>
  <si>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</si>
  <si>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</si>
  <si>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</si>
  <si>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</si>
  <si>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</si>
  <si>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</si>
  <si>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</si>
  <si>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</si>
  <si>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</si>
  <si>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</si>
  <si>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</si>
  <si>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</si>
  <si>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</si>
  <si>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</si>
  <si>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</si>
  <si>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</si>
  <si>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</si>
  <si>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</si>
  <si>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</si>
  <si>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</si>
  <si>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</si>
  <si>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</si>
  <si>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</si>
  <si>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</si>
  <si>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</si>
  <si>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</si>
  <si>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</si>
  <si>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</si>
  <si>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</si>
  <si>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</si>
  <si>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</si>
  <si>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</si>
  <si>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</si>
  <si>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</si>
  <si>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</si>
  <si>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</si>
  <si>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</si>
  <si>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</si>
  <si>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</si>
  <si>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</si>
  <si>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</si>
  <si>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</si>
  <si>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</si>
  <si>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</si>
  <si>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</si>
  <si>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</si>
  <si>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</si>
  <si>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</si>
  <si>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</si>
  <si>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</si>
  <si>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</si>
  <si>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</si>
  <si>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</si>
  <si>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</si>
  <si>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</si>
  <si>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</si>
  <si>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</si>
  <si>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</si>
  <si>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</si>
  <si>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</si>
  <si>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</si>
  <si>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</si>
  <si>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</si>
  <si>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</si>
  <si>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</si>
  <si>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</si>
  <si>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</si>
  <si>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</si>
  <si>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</si>
  <si>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</si>
  <si>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</si>
  <si>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</si>
  <si>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</si>
  <si>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</si>
  <si>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</si>
  <si>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</si>
  <si>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</si>
  <si>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</si>
  <si>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</si>
  <si>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</si>
  <si>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</si>
  <si>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</si>
  <si>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</si>
  <si>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</si>
  <si>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</si>
  <si>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</si>
  <si>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</si>
  <si>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</si>
  <si>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</si>
  <si>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</si>
  <si>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</si>
  <si>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</si>
  <si>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</si>
  <si>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</si>
  <si>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</si>
  <si>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</si>
  <si>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</si>
  <si>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</si>
  <si>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</si>
  <si>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</si>
  <si>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</si>
  <si>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</si>
  <si>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</si>
  <si>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</si>
  <si>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</si>
  <si>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</si>
  <si>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</si>
  <si>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</si>
  <si>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</si>
  <si>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</si>
  <si>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</si>
  <si>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</si>
  <si>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</si>
  <si>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H-405</t>
  </si>
  <si>
    <t>Kanakaiah Mallaiah Kondur</t>
  </si>
  <si>
    <t>H-406</t>
  </si>
  <si>
    <t>Jahnavi Nayak</t>
  </si>
  <si>
    <t>H-501</t>
  </si>
  <si>
    <t>Sandipa Roy</t>
  </si>
  <si>
    <t>H-504</t>
  </si>
  <si>
    <t>Mahesh Rathod</t>
  </si>
  <si>
    <t>H-505</t>
  </si>
  <si>
    <t>M.S Raghavendra Rao</t>
  </si>
  <si>
    <t>H-507</t>
  </si>
  <si>
    <t>M.V.N Abhishek Rao</t>
  </si>
  <si>
    <t>H-607</t>
  </si>
  <si>
    <t>Jnanesha A.C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</si>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</sst>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409]d/mmm/yy;@"/>
    <numFmt numFmtId="181" formatCode="_ * #,##0_ ;_ * \-#,##0_ ;_ * &quot;-&quot;??_ ;_ @_ "/>
  </numFmts>
  <fonts count="24">
    <font>
      <sz val="11"/>
      <color theme="1"/>
      <name val="Calibri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b/>
      <u/>
      <sz val="1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Border="1"/>
    <xf numFmtId="176" fontId="1" fillId="0" borderId="0" xfId="1" applyFont="1" applyBorder="1"/>
    <xf numFmtId="180" fontId="1" fillId="0" borderId="0" xfId="1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176" fontId="2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Border="1"/>
    <xf numFmtId="180" fontId="2" fillId="0" borderId="0" xfId="1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81" fontId="2" fillId="0" borderId="0" xfId="1" applyNumberFormat="1" applyFont="1" applyFill="1" applyBorder="1"/>
    <xf numFmtId="180" fontId="2" fillId="0" borderId="0" xfId="0" applyNumberFormat="1" applyFont="1" applyFill="1" applyBorder="1" applyAlignment="1">
      <alignment horizontal="left"/>
    </xf>
    <xf numFmtId="176" fontId="1" fillId="0" borderId="0" xfId="1" applyFont="1" applyFill="1" applyBorder="1"/>
    <xf numFmtId="180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80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176" fontId="2" fillId="0" borderId="1" xfId="1" applyFont="1" applyFill="1" applyBorder="1"/>
    <xf numFmtId="181" fontId="2" fillId="0" borderId="1" xfId="0" applyNumberFormat="1" applyFont="1" applyFill="1" applyBorder="1"/>
    <xf numFmtId="181" fontId="2" fillId="0" borderId="1" xfId="1" applyNumberFormat="1" applyFont="1" applyFill="1" applyBorder="1"/>
    <xf numFmtId="0" fontId="1" fillId="0" borderId="1" xfId="0" applyFont="1" applyFill="1" applyBorder="1"/>
    <xf numFmtId="180" fontId="2" fillId="0" borderId="1" xfId="1" applyNumberFormat="1" applyFont="1" applyFill="1" applyBorder="1"/>
    <xf numFmtId="181" fontId="1" fillId="0" borderId="0" xfId="1" applyNumberFormat="1" applyFont="1" applyBorder="1"/>
    <xf numFmtId="181" fontId="1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P164"/>
  <sheetViews>
    <sheetView tabSelected="1" zoomScale="110" zoomScaleNormal="110" workbookViewId="0">
      <pane xSplit="4" ySplit="5" topLeftCell="E15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2.75"/>
  <cols>
    <col min="1" max="1" width="3.85714285714286" style="3" customWidth="1"/>
    <col min="2" max="2" width="5.42857142857143" style="3" customWidth="1"/>
    <col min="3" max="3" width="6.85714285714286" style="3" customWidth="1"/>
    <col min="4" max="4" width="6.71428571428571" style="4" customWidth="1"/>
    <col min="5" max="5" width="19.8571428571429" style="4" customWidth="1"/>
    <col min="6" max="6" width="9" style="5" customWidth="1"/>
    <col min="7" max="7" width="12.1428571428571" style="3" customWidth="1"/>
    <col min="8" max="8" width="9.28571428571429" style="4" hidden="1" customWidth="1"/>
    <col min="9" max="9" width="9" style="4" hidden="1" customWidth="1"/>
    <col min="10" max="10" width="9" style="4" customWidth="1"/>
    <col min="11" max="11" width="9.28571428571429" style="4" customWidth="1"/>
    <col min="12" max="12" width="11" style="3" customWidth="1"/>
    <col min="13" max="14" width="12.1428571428571" style="3" customWidth="1"/>
    <col min="15" max="15" width="9.57142857142857" style="3" customWidth="1"/>
    <col min="16" max="16" width="10.8571428571429" style="3" customWidth="1"/>
    <col min="17" max="16384" width="9.14285714285714" style="3"/>
  </cols>
  <sheetData>
    <row r="1" spans="1:16">
      <c r="A1" s="6" t="s">
        <v>0</v>
      </c>
      <c r="B1" s="7"/>
      <c r="C1" s="2"/>
      <c r="D1" s="8"/>
      <c r="E1" s="9" t="s">
        <v>1</v>
      </c>
      <c r="F1" s="7" t="s">
        <v>2</v>
      </c>
      <c r="G1" s="7"/>
      <c r="H1" s="7"/>
      <c r="I1" s="18"/>
      <c r="J1" s="18"/>
      <c r="K1" s="9" t="s">
        <v>3</v>
      </c>
      <c r="L1" s="7"/>
      <c r="M1" s="7"/>
      <c r="N1" s="7"/>
      <c r="O1" s="7"/>
      <c r="P1" s="7"/>
    </row>
    <row r="2" spans="1:16">
      <c r="A2" s="6" t="s">
        <v>4</v>
      </c>
      <c r="B2" s="7"/>
      <c r="C2" s="2"/>
      <c r="D2" s="8"/>
      <c r="E2" s="9" t="s">
        <v>5</v>
      </c>
      <c r="F2" s="7" t="s">
        <v>6</v>
      </c>
      <c r="G2" s="7"/>
      <c r="H2" s="7"/>
      <c r="I2" s="18"/>
      <c r="J2" s="18"/>
      <c r="K2" s="19">
        <v>45322</v>
      </c>
      <c r="L2" s="7"/>
      <c r="M2" s="7"/>
      <c r="N2" s="7"/>
      <c r="O2" s="7"/>
      <c r="P2" s="7"/>
    </row>
    <row r="3" spans="1:16">
      <c r="A3" s="6"/>
      <c r="B3" s="7"/>
      <c r="C3" s="2"/>
      <c r="D3" s="8"/>
      <c r="E3" s="9"/>
      <c r="F3" s="7"/>
      <c r="G3" s="7"/>
      <c r="H3" s="7"/>
      <c r="I3" s="18"/>
      <c r="J3" s="18"/>
      <c r="K3" s="20"/>
      <c r="L3" s="7"/>
      <c r="M3" s="7"/>
      <c r="N3" s="7"/>
      <c r="O3" s="7"/>
      <c r="P3" s="7"/>
    </row>
    <row r="4" spans="1:16">
      <c r="A4" s="10" t="s">
        <v>7</v>
      </c>
      <c r="B4" s="2"/>
      <c r="C4" s="2"/>
      <c r="D4" s="8"/>
      <c r="E4" s="8"/>
      <c r="F4" s="11"/>
      <c r="G4" s="2"/>
      <c r="H4" s="8"/>
      <c r="I4" s="8"/>
      <c r="J4" s="8"/>
      <c r="K4" s="8"/>
      <c r="L4" s="7"/>
      <c r="M4" s="7"/>
      <c r="N4" s="7"/>
      <c r="O4" s="7"/>
      <c r="P4" s="7"/>
    </row>
    <row r="5" s="1" customFormat="1" ht="54" customHeight="1" spans="1:16">
      <c r="A5" s="12" t="s">
        <v>8</v>
      </c>
      <c r="B5" s="13" t="s">
        <v>9</v>
      </c>
      <c r="C5" s="13" t="s">
        <v>10</v>
      </c>
      <c r="D5" s="13" t="s">
        <v>11</v>
      </c>
      <c r="E5" s="13" t="s">
        <v>12</v>
      </c>
      <c r="F5" s="14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13" t="s">
        <v>22</v>
      </c>
      <c r="P5" s="13" t="s">
        <v>23</v>
      </c>
    </row>
    <row r="6" s="2" customFormat="1" ht="12.95" customHeight="1" spans="1:16">
      <c r="A6" s="15">
        <v>1</v>
      </c>
      <c r="B6" s="7" t="s">
        <v>24</v>
      </c>
      <c r="C6" s="7">
        <v>1360</v>
      </c>
      <c r="D6" s="16">
        <f t="shared" ref="D6:D69" si="0">G6/C6</f>
        <v>4186.02941176471</v>
      </c>
      <c r="E6" s="7" t="s">
        <v>25</v>
      </c>
      <c r="F6" s="17">
        <v>43738</v>
      </c>
      <c r="G6" s="16">
        <v>5693000</v>
      </c>
      <c r="H6" s="8"/>
      <c r="I6" s="8"/>
      <c r="J6" s="16">
        <v>610463</v>
      </c>
      <c r="K6" s="16">
        <v>1534640</v>
      </c>
      <c r="L6" s="16">
        <v>3255300</v>
      </c>
      <c r="M6" s="16">
        <v>1500000</v>
      </c>
      <c r="N6" s="16">
        <v>13523</v>
      </c>
      <c r="O6" s="16">
        <f>SUM(K6:N6)</f>
        <v>6303463</v>
      </c>
      <c r="P6" s="16">
        <f>G6+J6-O6</f>
        <v>0</v>
      </c>
    </row>
    <row r="7" s="2" customFormat="1" ht="12.95" customHeight="1" spans="1:16">
      <c r="A7" s="15">
        <v>2</v>
      </c>
      <c r="B7" s="7" t="s">
        <v>26</v>
      </c>
      <c r="C7" s="7">
        <v>1360</v>
      </c>
      <c r="D7" s="16">
        <f t="shared" si="0"/>
        <v>4236.02941176471</v>
      </c>
      <c r="E7" s="7" t="s">
        <v>27</v>
      </c>
      <c r="F7" s="17">
        <v>43829</v>
      </c>
      <c r="G7" s="16">
        <v>5761000</v>
      </c>
      <c r="H7" s="8"/>
      <c r="I7" s="8"/>
      <c r="J7" s="16">
        <v>340024</v>
      </c>
      <c r="K7" s="16">
        <v>1531000</v>
      </c>
      <c r="L7" s="16">
        <v>3147483</v>
      </c>
      <c r="M7" s="16">
        <v>1376000</v>
      </c>
      <c r="N7" s="16">
        <v>46541</v>
      </c>
      <c r="O7" s="16">
        <f t="shared" ref="O7:O65" si="1">SUM(K7:N7)</f>
        <v>6101024</v>
      </c>
      <c r="P7" s="16">
        <f t="shared" ref="P7:P70" si="2">G7+J7-O7</f>
        <v>0</v>
      </c>
    </row>
    <row r="8" s="2" customFormat="1" ht="12.95" customHeight="1" spans="1:16">
      <c r="A8" s="15">
        <v>3</v>
      </c>
      <c r="B8" s="7" t="s">
        <v>28</v>
      </c>
      <c r="C8" s="7">
        <v>1360</v>
      </c>
      <c r="D8" s="16">
        <f t="shared" si="0"/>
        <v>3985.29411764706</v>
      </c>
      <c r="E8" s="7" t="s">
        <v>29</v>
      </c>
      <c r="F8" s="17">
        <v>43717</v>
      </c>
      <c r="G8" s="16">
        <v>5420000</v>
      </c>
      <c r="H8" s="8"/>
      <c r="I8" s="8"/>
      <c r="J8" s="16">
        <v>301828</v>
      </c>
      <c r="K8" s="16">
        <v>1355000</v>
      </c>
      <c r="L8" s="16">
        <v>2250000</v>
      </c>
      <c r="M8" s="16">
        <v>2092000</v>
      </c>
      <c r="N8" s="16">
        <v>0</v>
      </c>
      <c r="O8" s="16">
        <f t="shared" si="1"/>
        <v>5697000</v>
      </c>
      <c r="P8" s="16">
        <f t="shared" si="2"/>
        <v>24828</v>
      </c>
    </row>
    <row r="9" s="2" customFormat="1" ht="12.95" customHeight="1" spans="1:16">
      <c r="A9" s="15">
        <v>4</v>
      </c>
      <c r="B9" s="7" t="s">
        <v>30</v>
      </c>
      <c r="C9" s="7">
        <v>1360</v>
      </c>
      <c r="D9" s="16">
        <f t="shared" si="0"/>
        <v>4085.29411764706</v>
      </c>
      <c r="E9" s="7" t="s">
        <v>31</v>
      </c>
      <c r="F9" s="17">
        <v>43716</v>
      </c>
      <c r="G9" s="16">
        <v>5556000</v>
      </c>
      <c r="H9" s="8"/>
      <c r="I9" s="8"/>
      <c r="J9" s="16">
        <v>346702</v>
      </c>
      <c r="K9" s="16">
        <v>1503890</v>
      </c>
      <c r="L9" s="16">
        <f>2679400</f>
        <v>2679400</v>
      </c>
      <c r="M9" s="16">
        <f>1300000+40670</f>
        <v>1340670</v>
      </c>
      <c r="N9" s="16">
        <v>600000</v>
      </c>
      <c r="O9" s="16">
        <f t="shared" si="1"/>
        <v>6123960</v>
      </c>
      <c r="P9" s="16">
        <f t="shared" si="2"/>
        <v>-221258</v>
      </c>
    </row>
    <row r="10" s="2" customFormat="1" ht="12.95" customHeight="1" spans="1:16">
      <c r="A10" s="15">
        <v>5</v>
      </c>
      <c r="B10" s="7" t="s">
        <v>32</v>
      </c>
      <c r="C10" s="7">
        <v>1360</v>
      </c>
      <c r="D10" s="16">
        <f t="shared" si="0"/>
        <v>3524.26470588235</v>
      </c>
      <c r="E10" s="7" t="s">
        <v>33</v>
      </c>
      <c r="F10" s="17">
        <v>43758</v>
      </c>
      <c r="G10" s="16">
        <v>4793000</v>
      </c>
      <c r="H10" s="8"/>
      <c r="I10" s="8"/>
      <c r="J10" s="16">
        <v>284116</v>
      </c>
      <c r="K10" s="16">
        <v>620000</v>
      </c>
      <c r="L10" s="16">
        <v>3090000</v>
      </c>
      <c r="M10" s="16">
        <v>1328650</v>
      </c>
      <c r="N10" s="16">
        <v>38466</v>
      </c>
      <c r="O10" s="16">
        <f t="shared" si="1"/>
        <v>5077116</v>
      </c>
      <c r="P10" s="16">
        <f t="shared" si="2"/>
        <v>0</v>
      </c>
    </row>
    <row r="11" s="2" customFormat="1" ht="12.95" customHeight="1" spans="1:16">
      <c r="A11" s="15">
        <v>6</v>
      </c>
      <c r="B11" s="7" t="s">
        <v>34</v>
      </c>
      <c r="C11" s="7">
        <v>1360</v>
      </c>
      <c r="D11" s="16">
        <f t="shared" si="0"/>
        <v>4085.29411764706</v>
      </c>
      <c r="E11" s="7" t="s">
        <v>35</v>
      </c>
      <c r="F11" s="17">
        <v>43714</v>
      </c>
      <c r="G11" s="16">
        <v>5556000</v>
      </c>
      <c r="H11" s="8"/>
      <c r="I11" s="8"/>
      <c r="J11" s="16">
        <v>308628</v>
      </c>
      <c r="K11" s="16">
        <v>1489000</v>
      </c>
      <c r="L11" s="16">
        <v>2148000</v>
      </c>
      <c r="M11" s="16">
        <v>859000</v>
      </c>
      <c r="N11" s="16">
        <f>1368300+328</f>
        <v>1368628</v>
      </c>
      <c r="O11" s="16">
        <f t="shared" si="1"/>
        <v>5864628</v>
      </c>
      <c r="P11" s="16">
        <f t="shared" si="2"/>
        <v>0</v>
      </c>
    </row>
    <row r="12" s="2" customFormat="1" ht="12.95" customHeight="1" spans="1:16">
      <c r="A12" s="15">
        <v>7</v>
      </c>
      <c r="B12" s="7" t="s">
        <v>36</v>
      </c>
      <c r="C12" s="7">
        <v>1360</v>
      </c>
      <c r="D12" s="16">
        <f t="shared" si="0"/>
        <v>4186.76470588235</v>
      </c>
      <c r="E12" s="7" t="s">
        <v>37</v>
      </c>
      <c r="F12" s="17">
        <v>44294</v>
      </c>
      <c r="G12" s="16">
        <v>5694000</v>
      </c>
      <c r="H12" s="8"/>
      <c r="I12" s="8"/>
      <c r="J12" s="16">
        <f>G12*5%+1</f>
        <v>284701</v>
      </c>
      <c r="K12" s="16">
        <v>0</v>
      </c>
      <c r="L12" s="16">
        <v>0</v>
      </c>
      <c r="M12" s="16">
        <v>5694000</v>
      </c>
      <c r="N12" s="16">
        <v>0</v>
      </c>
      <c r="O12" s="16">
        <f t="shared" si="1"/>
        <v>5694000</v>
      </c>
      <c r="P12" s="16">
        <f t="shared" si="2"/>
        <v>284701</v>
      </c>
    </row>
    <row r="13" s="2" customFormat="1" ht="12.95" customHeight="1" spans="1:16">
      <c r="A13" s="15">
        <v>8</v>
      </c>
      <c r="B13" s="7" t="s">
        <v>38</v>
      </c>
      <c r="C13" s="7">
        <v>1360</v>
      </c>
      <c r="D13" s="16">
        <f t="shared" si="0"/>
        <v>4613.23529411765</v>
      </c>
      <c r="E13" s="7" t="s">
        <v>39</v>
      </c>
      <c r="F13" s="17">
        <v>44310</v>
      </c>
      <c r="G13" s="16">
        <v>6274000</v>
      </c>
      <c r="H13" s="8"/>
      <c r="I13" s="8"/>
      <c r="J13" s="16">
        <v>313700</v>
      </c>
      <c r="K13" s="16">
        <v>0</v>
      </c>
      <c r="L13" s="16">
        <v>0</v>
      </c>
      <c r="M13" s="16">
        <v>564740</v>
      </c>
      <c r="N13" s="16">
        <v>0</v>
      </c>
      <c r="O13" s="16">
        <f t="shared" si="1"/>
        <v>564740</v>
      </c>
      <c r="P13" s="16">
        <f t="shared" si="2"/>
        <v>6022960</v>
      </c>
    </row>
    <row r="14" s="2" customFormat="1" ht="12.95" customHeight="1" spans="1:16">
      <c r="A14" s="15">
        <v>9</v>
      </c>
      <c r="B14" s="7" t="s">
        <v>40</v>
      </c>
      <c r="C14" s="7">
        <v>1360</v>
      </c>
      <c r="D14" s="16">
        <f t="shared" si="0"/>
        <v>4186.76470588235</v>
      </c>
      <c r="E14" s="7" t="s">
        <v>41</v>
      </c>
      <c r="F14" s="17">
        <v>44294</v>
      </c>
      <c r="G14" s="16">
        <v>5694000</v>
      </c>
      <c r="H14" s="8"/>
      <c r="I14" s="8"/>
      <c r="J14" s="16">
        <f>G14*5%</f>
        <v>284700</v>
      </c>
      <c r="K14" s="16">
        <v>0</v>
      </c>
      <c r="L14" s="16">
        <v>0</v>
      </c>
      <c r="M14" s="16">
        <v>5694094.4</v>
      </c>
      <c r="N14" s="16">
        <v>0</v>
      </c>
      <c r="O14" s="16">
        <f t="shared" si="1"/>
        <v>5694094.4</v>
      </c>
      <c r="P14" s="16">
        <f t="shared" si="2"/>
        <v>284605.6</v>
      </c>
    </row>
    <row r="15" s="2" customFormat="1" ht="12.95" customHeight="1" spans="1:16">
      <c r="A15" s="15">
        <v>10</v>
      </c>
      <c r="B15" s="7" t="s">
        <v>42</v>
      </c>
      <c r="C15" s="7">
        <v>1360</v>
      </c>
      <c r="D15" s="16">
        <f t="shared" si="0"/>
        <v>4613.23529411765</v>
      </c>
      <c r="E15" s="7" t="s">
        <v>39</v>
      </c>
      <c r="F15" s="17">
        <v>44310</v>
      </c>
      <c r="G15" s="16">
        <v>6274000</v>
      </c>
      <c r="H15" s="8"/>
      <c r="I15" s="8"/>
      <c r="J15" s="16">
        <v>313700</v>
      </c>
      <c r="K15" s="16">
        <v>0</v>
      </c>
      <c r="L15" s="16">
        <v>0</v>
      </c>
      <c r="M15" s="16">
        <v>564740</v>
      </c>
      <c r="N15" s="16">
        <v>0</v>
      </c>
      <c r="O15" s="16">
        <f t="shared" si="1"/>
        <v>564740</v>
      </c>
      <c r="P15" s="16">
        <f t="shared" si="2"/>
        <v>6022960</v>
      </c>
    </row>
    <row r="16" s="2" customFormat="1" ht="12.95" customHeight="1" spans="1:16">
      <c r="A16" s="15">
        <v>11</v>
      </c>
      <c r="B16" s="7" t="s">
        <v>43</v>
      </c>
      <c r="C16" s="7">
        <v>1360</v>
      </c>
      <c r="D16" s="16">
        <f t="shared" si="0"/>
        <v>4884.55882352941</v>
      </c>
      <c r="E16" s="7" t="s">
        <v>44</v>
      </c>
      <c r="F16" s="17">
        <v>44204</v>
      </c>
      <c r="G16" s="16">
        <v>6643000</v>
      </c>
      <c r="H16" s="8"/>
      <c r="I16" s="8"/>
      <c r="J16" s="16">
        <f>G16*5%</f>
        <v>332150</v>
      </c>
      <c r="K16" s="16">
        <v>0</v>
      </c>
      <c r="L16" s="16">
        <v>1221000</v>
      </c>
      <c r="M16" s="16">
        <v>5222000</v>
      </c>
      <c r="N16" s="16">
        <v>0</v>
      </c>
      <c r="O16" s="16">
        <f t="shared" si="1"/>
        <v>6443000</v>
      </c>
      <c r="P16" s="16">
        <f t="shared" si="2"/>
        <v>532150</v>
      </c>
    </row>
    <row r="17" s="2" customFormat="1" ht="12.95" customHeight="1" spans="1:16">
      <c r="A17" s="15">
        <v>12</v>
      </c>
      <c r="B17" s="7" t="s">
        <v>45</v>
      </c>
      <c r="C17" s="7">
        <v>1360</v>
      </c>
      <c r="D17" s="16">
        <f t="shared" si="0"/>
        <v>3562.5</v>
      </c>
      <c r="E17" s="7" t="s">
        <v>46</v>
      </c>
      <c r="F17" s="17">
        <v>43754</v>
      </c>
      <c r="G17" s="16">
        <v>4845000</v>
      </c>
      <c r="H17" s="8"/>
      <c r="I17" s="8"/>
      <c r="J17" s="16">
        <v>276564</v>
      </c>
      <c r="K17" s="16">
        <v>671000</v>
      </c>
      <c r="L17" s="16">
        <v>2940000</v>
      </c>
      <c r="M17" s="16">
        <v>1482250</v>
      </c>
      <c r="N17" s="16">
        <v>21874</v>
      </c>
      <c r="O17" s="16">
        <f t="shared" si="1"/>
        <v>5115124</v>
      </c>
      <c r="P17" s="16">
        <f t="shared" si="2"/>
        <v>6440</v>
      </c>
    </row>
    <row r="18" s="2" customFormat="1" ht="12.95" customHeight="1" spans="1:16">
      <c r="A18" s="15">
        <v>13</v>
      </c>
      <c r="B18" s="7" t="s">
        <v>47</v>
      </c>
      <c r="C18" s="7">
        <v>1360</v>
      </c>
      <c r="D18" s="16">
        <f t="shared" si="0"/>
        <v>4085.29411764706</v>
      </c>
      <c r="E18" s="7" t="s">
        <v>48</v>
      </c>
      <c r="F18" s="17">
        <v>43723</v>
      </c>
      <c r="G18" s="16">
        <v>5556000</v>
      </c>
      <c r="H18" s="8"/>
      <c r="I18" s="8"/>
      <c r="J18" s="16">
        <v>401800</v>
      </c>
      <c r="K18" s="16">
        <v>1489000</v>
      </c>
      <c r="L18" s="16">
        <v>1719000</v>
      </c>
      <c r="M18" s="16">
        <v>2631800</v>
      </c>
      <c r="N18" s="16">
        <v>118000</v>
      </c>
      <c r="O18" s="16">
        <f t="shared" si="1"/>
        <v>5957800</v>
      </c>
      <c r="P18" s="16">
        <f t="shared" si="2"/>
        <v>0</v>
      </c>
    </row>
    <row r="19" s="2" customFormat="1" ht="12.95" customHeight="1" spans="1:16">
      <c r="A19" s="15">
        <v>14</v>
      </c>
      <c r="B19" s="7" t="s">
        <v>49</v>
      </c>
      <c r="C19" s="7">
        <v>1360</v>
      </c>
      <c r="D19" s="16">
        <f t="shared" si="0"/>
        <v>4085.29411764706</v>
      </c>
      <c r="E19" s="7" t="s">
        <v>50</v>
      </c>
      <c r="F19" s="17">
        <v>43722</v>
      </c>
      <c r="G19" s="16">
        <v>5556000</v>
      </c>
      <c r="H19" s="8"/>
      <c r="I19" s="8"/>
      <c r="J19" s="16">
        <v>511727</v>
      </c>
      <c r="K19" s="16">
        <v>1503890</v>
      </c>
      <c r="L19" s="16">
        <v>1864510</v>
      </c>
      <c r="M19" s="16">
        <v>2348450</v>
      </c>
      <c r="N19" s="16">
        <f>218280+40670</f>
        <v>258950</v>
      </c>
      <c r="O19" s="16">
        <f t="shared" si="1"/>
        <v>5975800</v>
      </c>
      <c r="P19" s="16">
        <f t="shared" si="2"/>
        <v>91927</v>
      </c>
    </row>
    <row r="20" s="2" customFormat="1" ht="12.95" customHeight="1" spans="1:16">
      <c r="A20" s="15">
        <v>15</v>
      </c>
      <c r="B20" s="7" t="s">
        <v>51</v>
      </c>
      <c r="C20" s="7">
        <v>1360</v>
      </c>
      <c r="D20" s="16">
        <f t="shared" si="0"/>
        <v>3985.29411764706</v>
      </c>
      <c r="E20" s="7" t="s">
        <v>52</v>
      </c>
      <c r="F20" s="17">
        <v>43714</v>
      </c>
      <c r="G20" s="16">
        <v>5420000</v>
      </c>
      <c r="H20" s="8"/>
      <c r="I20" s="8"/>
      <c r="J20" s="16">
        <v>299452</v>
      </c>
      <c r="K20" s="16">
        <v>1456000</v>
      </c>
      <c r="L20" s="16">
        <v>2927999</v>
      </c>
      <c r="M20" s="16">
        <f>1166641+10360</f>
        <v>1177001</v>
      </c>
      <c r="N20" s="16">
        <f>40452+118000</f>
        <v>158452</v>
      </c>
      <c r="O20" s="16">
        <f t="shared" si="1"/>
        <v>5719452</v>
      </c>
      <c r="P20" s="16">
        <f t="shared" si="2"/>
        <v>0</v>
      </c>
    </row>
    <row r="21" s="2" customFormat="1" ht="12.95" customHeight="1" spans="1:16">
      <c r="A21" s="15">
        <v>16</v>
      </c>
      <c r="B21" s="7" t="s">
        <v>53</v>
      </c>
      <c r="C21" s="7">
        <v>1360</v>
      </c>
      <c r="D21" s="16">
        <f t="shared" si="0"/>
        <v>3585.29411764706</v>
      </c>
      <c r="E21" s="7" t="s">
        <v>54</v>
      </c>
      <c r="F21" s="17">
        <v>44450</v>
      </c>
      <c r="G21" s="16">
        <v>4876000</v>
      </c>
      <c r="H21" s="8"/>
      <c r="I21" s="8"/>
      <c r="J21" s="16">
        <v>274628</v>
      </c>
      <c r="K21" s="16">
        <v>0</v>
      </c>
      <c r="L21" s="16">
        <v>0</v>
      </c>
      <c r="M21" s="16">
        <v>4585000</v>
      </c>
      <c r="N21" s="16">
        <f>540800+24828</f>
        <v>565628</v>
      </c>
      <c r="O21" s="16">
        <f t="shared" si="1"/>
        <v>5150628</v>
      </c>
      <c r="P21" s="16">
        <f t="shared" si="2"/>
        <v>0</v>
      </c>
    </row>
    <row r="22" s="2" customFormat="1" ht="12.95" customHeight="1" spans="1:16">
      <c r="A22" s="15">
        <v>17</v>
      </c>
      <c r="B22" s="7" t="s">
        <v>55</v>
      </c>
      <c r="C22" s="7">
        <v>1360</v>
      </c>
      <c r="D22" s="16">
        <f t="shared" si="0"/>
        <v>3885.29411764706</v>
      </c>
      <c r="E22" s="7" t="s">
        <v>56</v>
      </c>
      <c r="F22" s="17">
        <v>43718</v>
      </c>
      <c r="G22" s="16">
        <v>5284000</v>
      </c>
      <c r="H22" s="8"/>
      <c r="I22" s="8"/>
      <c r="J22" s="16">
        <v>466500</v>
      </c>
      <c r="K22" s="16">
        <v>1435000</v>
      </c>
      <c r="L22" s="16">
        <v>1627000</v>
      </c>
      <c r="M22" s="16">
        <v>2688500</v>
      </c>
      <c r="N22" s="16">
        <v>0</v>
      </c>
      <c r="O22" s="16">
        <f t="shared" si="1"/>
        <v>5750500</v>
      </c>
      <c r="P22" s="16">
        <f t="shared" si="2"/>
        <v>0</v>
      </c>
    </row>
    <row r="23" s="2" customFormat="1" ht="12.95" customHeight="1" spans="1:16">
      <c r="A23" s="15">
        <v>18</v>
      </c>
      <c r="B23" s="7" t="s">
        <v>57</v>
      </c>
      <c r="C23" s="7">
        <v>1360</v>
      </c>
      <c r="D23" s="16">
        <f t="shared" si="0"/>
        <v>3885.29411764706</v>
      </c>
      <c r="E23" s="7" t="s">
        <v>58</v>
      </c>
      <c r="F23" s="17">
        <v>43715</v>
      </c>
      <c r="G23" s="16">
        <v>5284000</v>
      </c>
      <c r="H23" s="8"/>
      <c r="I23" s="8"/>
      <c r="J23" s="16">
        <v>883451</v>
      </c>
      <c r="K23" s="16">
        <v>1325000</v>
      </c>
      <c r="L23" s="16">
        <v>0</v>
      </c>
      <c r="M23" s="16">
        <v>4713804</v>
      </c>
      <c r="N23" s="16">
        <v>0</v>
      </c>
      <c r="O23" s="16">
        <f t="shared" si="1"/>
        <v>6038804</v>
      </c>
      <c r="P23" s="16">
        <f t="shared" si="2"/>
        <v>128647</v>
      </c>
    </row>
    <row r="24" s="2" customFormat="1" ht="12.95" customHeight="1" spans="1:16">
      <c r="A24" s="15">
        <v>19</v>
      </c>
      <c r="B24" s="7" t="s">
        <v>59</v>
      </c>
      <c r="C24" s="7">
        <v>1360</v>
      </c>
      <c r="D24" s="16">
        <f t="shared" si="0"/>
        <v>4185.29411764706</v>
      </c>
      <c r="E24" s="7" t="s">
        <v>60</v>
      </c>
      <c r="F24" s="17">
        <v>43723</v>
      </c>
      <c r="G24" s="16">
        <v>5692000</v>
      </c>
      <c r="H24" s="8"/>
      <c r="I24" s="8"/>
      <c r="J24" s="16">
        <v>350894</v>
      </c>
      <c r="K24" s="16">
        <v>1520000</v>
      </c>
      <c r="L24" s="16">
        <v>1793438</v>
      </c>
      <c r="M24" s="16">
        <f>2207000+22070</f>
        <v>2229070</v>
      </c>
      <c r="N24" s="16">
        <f>439000+59386+2000</f>
        <v>500386</v>
      </c>
      <c r="O24" s="16">
        <f t="shared" si="1"/>
        <v>6042894</v>
      </c>
      <c r="P24" s="16">
        <f t="shared" si="2"/>
        <v>0</v>
      </c>
    </row>
    <row r="25" s="2" customFormat="1" ht="12.95" customHeight="1" spans="1:16">
      <c r="A25" s="15">
        <v>20</v>
      </c>
      <c r="B25" s="7" t="s">
        <v>61</v>
      </c>
      <c r="C25" s="7">
        <v>1360</v>
      </c>
      <c r="D25" s="16">
        <f t="shared" si="0"/>
        <v>3885.29411764706</v>
      </c>
      <c r="E25" s="7" t="s">
        <v>62</v>
      </c>
      <c r="F25" s="17">
        <v>43716</v>
      </c>
      <c r="G25" s="16">
        <v>5284000</v>
      </c>
      <c r="H25" s="8"/>
      <c r="I25" s="8"/>
      <c r="J25" s="16">
        <v>337647</v>
      </c>
      <c r="K25" s="16">
        <v>1441270</v>
      </c>
      <c r="L25" s="16">
        <v>1627000</v>
      </c>
      <c r="M25" s="16">
        <v>1220000</v>
      </c>
      <c r="N25" s="16">
        <f>1328011</f>
        <v>1328011</v>
      </c>
      <c r="O25" s="16">
        <f t="shared" si="1"/>
        <v>5616281</v>
      </c>
      <c r="P25" s="16">
        <f t="shared" si="2"/>
        <v>5366</v>
      </c>
    </row>
    <row r="26" s="2" customFormat="1" ht="12.95" customHeight="1" spans="1:16">
      <c r="A26" s="15">
        <v>21</v>
      </c>
      <c r="B26" s="7" t="s">
        <v>63</v>
      </c>
      <c r="C26" s="7">
        <v>1360</v>
      </c>
      <c r="D26" s="16">
        <f t="shared" si="0"/>
        <v>4035.29411764706</v>
      </c>
      <c r="E26" s="7" t="s">
        <v>64</v>
      </c>
      <c r="F26" s="17">
        <v>43738</v>
      </c>
      <c r="G26" s="16">
        <v>5488000</v>
      </c>
      <c r="H26" s="8"/>
      <c r="I26" s="8"/>
      <c r="J26" s="16">
        <f>G26*5%+154714</f>
        <v>429114</v>
      </c>
      <c r="K26" s="16">
        <v>1472000</v>
      </c>
      <c r="L26" s="16">
        <v>1696000</v>
      </c>
      <c r="M26" s="16">
        <f>2539520+54880</f>
        <v>2594400</v>
      </c>
      <c r="N26" s="16">
        <v>154714</v>
      </c>
      <c r="O26" s="16">
        <f t="shared" si="1"/>
        <v>5917114</v>
      </c>
      <c r="P26" s="16">
        <f t="shared" si="2"/>
        <v>0</v>
      </c>
    </row>
    <row r="27" s="2" customFormat="1" ht="12.95" customHeight="1" spans="1:16">
      <c r="A27" s="15">
        <v>22</v>
      </c>
      <c r="B27" s="7" t="s">
        <v>65</v>
      </c>
      <c r="C27" s="7">
        <v>1360</v>
      </c>
      <c r="D27" s="16">
        <f t="shared" si="0"/>
        <v>4236.02941176471</v>
      </c>
      <c r="E27" s="7" t="s">
        <v>66</v>
      </c>
      <c r="F27" s="17">
        <v>43772</v>
      </c>
      <c r="G27" s="16">
        <v>5761000</v>
      </c>
      <c r="H27" s="8"/>
      <c r="I27" s="8"/>
      <c r="J27" s="16">
        <v>318213</v>
      </c>
      <c r="K27" s="16">
        <v>875116</v>
      </c>
      <c r="L27" s="16">
        <v>2424000</v>
      </c>
      <c r="M27" s="16">
        <v>1921000</v>
      </c>
      <c r="N27" s="16">
        <f>859762-665</f>
        <v>859097</v>
      </c>
      <c r="O27" s="16">
        <f t="shared" si="1"/>
        <v>6079213</v>
      </c>
      <c r="P27" s="16">
        <f t="shared" si="2"/>
        <v>0</v>
      </c>
    </row>
    <row r="28" s="2" customFormat="1" ht="12.95" customHeight="1" spans="1:16">
      <c r="A28" s="15">
        <v>23</v>
      </c>
      <c r="B28" s="7" t="s">
        <v>67</v>
      </c>
      <c r="C28" s="7">
        <v>1360</v>
      </c>
      <c r="D28" s="16">
        <f t="shared" si="0"/>
        <v>4284.55882352941</v>
      </c>
      <c r="E28" s="7" t="s">
        <v>68</v>
      </c>
      <c r="F28" s="17">
        <v>43783</v>
      </c>
      <c r="G28" s="16">
        <v>5827000</v>
      </c>
      <c r="H28" s="8"/>
      <c r="I28" s="8"/>
      <c r="J28" s="16">
        <v>322178</v>
      </c>
      <c r="K28" s="16">
        <v>1552000</v>
      </c>
      <c r="L28" s="16">
        <v>1811000</v>
      </c>
      <c r="M28" s="16">
        <v>1636000</v>
      </c>
      <c r="N28" s="16">
        <f>1125350+24828</f>
        <v>1150178</v>
      </c>
      <c r="O28" s="16">
        <f t="shared" si="1"/>
        <v>6149178</v>
      </c>
      <c r="P28" s="16">
        <f t="shared" si="2"/>
        <v>0</v>
      </c>
    </row>
    <row r="29" s="2" customFormat="1" ht="12.95" customHeight="1" spans="1:16">
      <c r="A29" s="15">
        <v>24</v>
      </c>
      <c r="B29" s="7" t="s">
        <v>69</v>
      </c>
      <c r="C29" s="7">
        <v>1360</v>
      </c>
      <c r="D29" s="16">
        <f t="shared" si="0"/>
        <v>4085.29411764706</v>
      </c>
      <c r="E29" s="7" t="s">
        <v>70</v>
      </c>
      <c r="F29" s="17">
        <v>43716</v>
      </c>
      <c r="G29" s="16">
        <v>5556000</v>
      </c>
      <c r="H29" s="8"/>
      <c r="I29" s="8"/>
      <c r="J29" s="16">
        <f>G29*5%+5428+24500+900-3728</f>
        <v>304900</v>
      </c>
      <c r="K29" s="16">
        <v>1489000</v>
      </c>
      <c r="L29" s="16">
        <v>1719000</v>
      </c>
      <c r="M29" s="16">
        <v>1000000</v>
      </c>
      <c r="N29" s="16">
        <v>1656628</v>
      </c>
      <c r="O29" s="16">
        <f t="shared" si="1"/>
        <v>5864628</v>
      </c>
      <c r="P29" s="16">
        <f t="shared" si="2"/>
        <v>-3728</v>
      </c>
    </row>
    <row r="30" s="2" customFormat="1" ht="12.95" customHeight="1" spans="1:16">
      <c r="A30" s="15">
        <v>25</v>
      </c>
      <c r="B30" s="7" t="s">
        <v>71</v>
      </c>
      <c r="C30" s="7">
        <v>1360</v>
      </c>
      <c r="D30" s="16">
        <f t="shared" si="0"/>
        <v>3562.5</v>
      </c>
      <c r="E30" s="7" t="s">
        <v>72</v>
      </c>
      <c r="F30" s="17">
        <v>43754</v>
      </c>
      <c r="G30" s="16">
        <v>4845000</v>
      </c>
      <c r="H30" s="8"/>
      <c r="I30" s="8"/>
      <c r="J30" s="16">
        <v>271884</v>
      </c>
      <c r="K30" s="16">
        <v>671000</v>
      </c>
      <c r="L30" s="16">
        <v>1766000</v>
      </c>
      <c r="M30" s="16">
        <v>2656250</v>
      </c>
      <c r="N30" s="16">
        <v>23634</v>
      </c>
      <c r="O30" s="16">
        <f t="shared" si="1"/>
        <v>5116884</v>
      </c>
      <c r="P30" s="16">
        <f t="shared" si="2"/>
        <v>0</v>
      </c>
    </row>
    <row r="31" s="2" customFormat="1" ht="12.95" customHeight="1" spans="1:16">
      <c r="A31" s="15">
        <v>26</v>
      </c>
      <c r="B31" s="7" t="s">
        <v>73</v>
      </c>
      <c r="C31" s="7">
        <v>1360</v>
      </c>
      <c r="D31" s="16">
        <f t="shared" si="0"/>
        <v>3985.29411764706</v>
      </c>
      <c r="E31" s="7" t="s">
        <v>74</v>
      </c>
      <c r="F31" s="17">
        <v>43716</v>
      </c>
      <c r="G31" s="16">
        <v>5420000</v>
      </c>
      <c r="H31" s="8"/>
      <c r="I31" s="8"/>
      <c r="J31" s="16">
        <v>168109</v>
      </c>
      <c r="K31" s="16">
        <v>1470560</v>
      </c>
      <c r="L31" s="16">
        <v>1658441</v>
      </c>
      <c r="M31" s="16">
        <f>2403090+12550+10360</f>
        <v>2426000</v>
      </c>
      <c r="N31" s="16">
        <v>33108</v>
      </c>
      <c r="O31" s="16">
        <f t="shared" si="1"/>
        <v>5588109</v>
      </c>
      <c r="P31" s="16">
        <f t="shared" si="2"/>
        <v>0</v>
      </c>
    </row>
    <row r="32" s="2" customFormat="1" ht="12.95" customHeight="1" spans="1:16">
      <c r="A32" s="15">
        <v>27</v>
      </c>
      <c r="B32" s="7" t="s">
        <v>75</v>
      </c>
      <c r="C32" s="7">
        <v>1360</v>
      </c>
      <c r="D32" s="16">
        <f t="shared" si="0"/>
        <v>4400</v>
      </c>
      <c r="E32" s="7" t="s">
        <v>76</v>
      </c>
      <c r="F32" s="17">
        <v>44417</v>
      </c>
      <c r="G32" s="16">
        <v>5984000</v>
      </c>
      <c r="H32" s="8"/>
      <c r="I32" s="8"/>
      <c r="J32" s="16">
        <f>258288+46912</f>
        <v>305200</v>
      </c>
      <c r="K32" s="16">
        <v>0</v>
      </c>
      <c r="L32" s="16">
        <v>0</v>
      </c>
      <c r="M32" s="16">
        <v>4378000</v>
      </c>
      <c r="N32" s="16">
        <v>1911200</v>
      </c>
      <c r="O32" s="16">
        <f t="shared" si="1"/>
        <v>6289200</v>
      </c>
      <c r="P32" s="16">
        <f t="shared" si="2"/>
        <v>0</v>
      </c>
    </row>
    <row r="33" s="2" customFormat="1" ht="12.95" customHeight="1" spans="1:16">
      <c r="A33" s="15">
        <v>28</v>
      </c>
      <c r="B33" s="7" t="s">
        <v>77</v>
      </c>
      <c r="C33" s="7">
        <v>1360</v>
      </c>
      <c r="D33" s="16">
        <f t="shared" si="0"/>
        <v>4236.02941176471</v>
      </c>
      <c r="E33" s="7" t="s">
        <v>78</v>
      </c>
      <c r="F33" s="17">
        <v>43776</v>
      </c>
      <c r="G33" s="16">
        <v>5761000</v>
      </c>
      <c r="H33" s="8"/>
      <c r="I33" s="8"/>
      <c r="J33" s="16">
        <v>355484</v>
      </c>
      <c r="K33" s="16">
        <v>1064000</v>
      </c>
      <c r="L33" s="16">
        <v>2235000</v>
      </c>
      <c r="M33" s="16">
        <v>1341000</v>
      </c>
      <c r="N33" s="16">
        <v>1476484</v>
      </c>
      <c r="O33" s="16">
        <f t="shared" si="1"/>
        <v>6116484</v>
      </c>
      <c r="P33" s="16">
        <f t="shared" si="2"/>
        <v>0</v>
      </c>
    </row>
    <row r="34" s="2" customFormat="1" ht="12.95" customHeight="1" spans="1:16">
      <c r="A34" s="15">
        <v>29</v>
      </c>
      <c r="B34" s="7" t="s">
        <v>79</v>
      </c>
      <c r="C34" s="7">
        <v>1360</v>
      </c>
      <c r="D34" s="16">
        <f t="shared" si="0"/>
        <v>3885.29411764706</v>
      </c>
      <c r="E34" s="7" t="s">
        <v>80</v>
      </c>
      <c r="F34" s="17">
        <v>43715</v>
      </c>
      <c r="G34" s="16">
        <v>5284000</v>
      </c>
      <c r="H34" s="8"/>
      <c r="I34" s="8"/>
      <c r="J34" s="16">
        <f>G34*5%</f>
        <v>264200</v>
      </c>
      <c r="K34" s="16">
        <v>1427000</v>
      </c>
      <c r="L34" s="16">
        <v>1627000</v>
      </c>
      <c r="M34" s="16">
        <v>1220000</v>
      </c>
      <c r="N34" s="16">
        <v>1268200</v>
      </c>
      <c r="O34" s="16">
        <f t="shared" si="1"/>
        <v>5542200</v>
      </c>
      <c r="P34" s="16">
        <f t="shared" si="2"/>
        <v>6000</v>
      </c>
    </row>
    <row r="35" s="2" customFormat="1" ht="12.95" customHeight="1" spans="1:16">
      <c r="A35" s="15">
        <v>30</v>
      </c>
      <c r="B35" s="7" t="s">
        <v>81</v>
      </c>
      <c r="C35" s="7">
        <v>1660</v>
      </c>
      <c r="D35" s="16">
        <f t="shared" si="0"/>
        <v>4215.06024096385</v>
      </c>
      <c r="E35" s="7" t="s">
        <v>82</v>
      </c>
      <c r="F35" s="17">
        <v>43885</v>
      </c>
      <c r="G35" s="16">
        <v>6997000</v>
      </c>
      <c r="H35" s="8"/>
      <c r="I35" s="8"/>
      <c r="J35" s="16">
        <f>G35*5%</f>
        <v>349850</v>
      </c>
      <c r="K35" s="16">
        <v>225000</v>
      </c>
      <c r="L35" s="16">
        <v>5142000</v>
      </c>
      <c r="M35" s="16">
        <v>0</v>
      </c>
      <c r="N35" s="16">
        <v>760000</v>
      </c>
      <c r="O35" s="16">
        <f t="shared" si="1"/>
        <v>6127000</v>
      </c>
      <c r="P35" s="16">
        <f t="shared" si="2"/>
        <v>1219850</v>
      </c>
    </row>
    <row r="36" s="2" customFormat="1" ht="12.95" customHeight="1" spans="1:16">
      <c r="A36" s="15">
        <v>31</v>
      </c>
      <c r="B36" s="7" t="s">
        <v>83</v>
      </c>
      <c r="C36" s="7">
        <v>1660</v>
      </c>
      <c r="D36" s="16">
        <f t="shared" si="0"/>
        <v>4616.26506024096</v>
      </c>
      <c r="E36" s="7" t="s">
        <v>84</v>
      </c>
      <c r="F36" s="17">
        <v>44193</v>
      </c>
      <c r="G36" s="16">
        <v>7663000</v>
      </c>
      <c r="H36" s="8"/>
      <c r="I36" s="8"/>
      <c r="J36" s="16">
        <v>491145</v>
      </c>
      <c r="K36" s="16">
        <v>0</v>
      </c>
      <c r="L36" s="16">
        <v>6425000</v>
      </c>
      <c r="M36" s="16">
        <v>1627150</v>
      </c>
      <c r="N36" s="16">
        <v>101995</v>
      </c>
      <c r="O36" s="16">
        <f t="shared" si="1"/>
        <v>8154145</v>
      </c>
      <c r="P36" s="16">
        <f t="shared" si="2"/>
        <v>0</v>
      </c>
    </row>
    <row r="37" s="2" customFormat="1" ht="12.95" customHeight="1" spans="1:16">
      <c r="A37" s="15">
        <v>32</v>
      </c>
      <c r="B37" s="7" t="s">
        <v>85</v>
      </c>
      <c r="C37" s="7">
        <v>1660</v>
      </c>
      <c r="D37" s="16">
        <f t="shared" si="0"/>
        <v>4246.98795180723</v>
      </c>
      <c r="E37" s="7" t="s">
        <v>86</v>
      </c>
      <c r="F37" s="17">
        <v>43770</v>
      </c>
      <c r="G37" s="16">
        <v>7050000</v>
      </c>
      <c r="H37" s="8"/>
      <c r="I37" s="8"/>
      <c r="J37" s="16">
        <f>G37*5%+5428</f>
        <v>357928</v>
      </c>
      <c r="K37" s="16">
        <v>1282000</v>
      </c>
      <c r="L37" s="16">
        <v>4740800</v>
      </c>
      <c r="M37" s="16">
        <v>0</v>
      </c>
      <c r="N37" s="16">
        <v>1224200</v>
      </c>
      <c r="O37" s="16">
        <f t="shared" si="1"/>
        <v>7247000</v>
      </c>
      <c r="P37" s="16">
        <f t="shared" si="2"/>
        <v>160928</v>
      </c>
    </row>
    <row r="38" s="2" customFormat="1" ht="12.95" customHeight="1" spans="1:16">
      <c r="A38" s="15">
        <v>33</v>
      </c>
      <c r="B38" s="7" t="s">
        <v>87</v>
      </c>
      <c r="C38" s="7">
        <v>1660</v>
      </c>
      <c r="D38" s="16">
        <f t="shared" si="0"/>
        <v>4216.26506024096</v>
      </c>
      <c r="E38" s="7" t="s">
        <v>88</v>
      </c>
      <c r="F38" s="17">
        <v>43768</v>
      </c>
      <c r="G38" s="16">
        <v>6999000</v>
      </c>
      <c r="H38" s="8"/>
      <c r="I38" s="8"/>
      <c r="J38" s="16">
        <f>6999000*5%+5428</f>
        <v>355378</v>
      </c>
      <c r="K38" s="16">
        <v>1499000</v>
      </c>
      <c r="L38" s="16">
        <v>4396850</v>
      </c>
      <c r="M38" s="16">
        <v>0</v>
      </c>
      <c r="N38" s="16">
        <v>1317928</v>
      </c>
      <c r="O38" s="16">
        <f t="shared" si="1"/>
        <v>7213778</v>
      </c>
      <c r="P38" s="16">
        <f t="shared" si="2"/>
        <v>140600</v>
      </c>
    </row>
    <row r="39" s="2" customFormat="1" ht="12.95" customHeight="1" spans="1:16">
      <c r="A39" s="15">
        <v>34</v>
      </c>
      <c r="B39" s="7" t="s">
        <v>89</v>
      </c>
      <c r="C39" s="7">
        <v>1660</v>
      </c>
      <c r="D39" s="16">
        <f t="shared" si="0"/>
        <v>4015.06024096386</v>
      </c>
      <c r="E39" s="7" t="s">
        <v>90</v>
      </c>
      <c r="F39" s="17">
        <v>43714</v>
      </c>
      <c r="G39" s="16">
        <v>6665000</v>
      </c>
      <c r="H39" s="8"/>
      <c r="I39" s="8"/>
      <c r="J39" s="16">
        <v>419510</v>
      </c>
      <c r="K39" s="16">
        <v>3845001</v>
      </c>
      <c r="L39" s="16">
        <v>2252000</v>
      </c>
      <c r="M39" s="16">
        <v>0</v>
      </c>
      <c r="N39" s="16">
        <v>931749</v>
      </c>
      <c r="O39" s="16">
        <f t="shared" si="1"/>
        <v>7028750</v>
      </c>
      <c r="P39" s="16">
        <f t="shared" si="2"/>
        <v>55760</v>
      </c>
    </row>
    <row r="40" s="2" customFormat="1" ht="12.95" customHeight="1" spans="1:16">
      <c r="A40" s="15">
        <v>35</v>
      </c>
      <c r="B40" s="7" t="s">
        <v>91</v>
      </c>
      <c r="C40" s="7">
        <v>1660</v>
      </c>
      <c r="D40" s="16">
        <f t="shared" si="0"/>
        <v>4116.26506024096</v>
      </c>
      <c r="E40" s="7" t="s">
        <v>92</v>
      </c>
      <c r="F40" s="17">
        <v>43929</v>
      </c>
      <c r="G40" s="16">
        <v>6833000</v>
      </c>
      <c r="H40" s="8"/>
      <c r="I40" s="8"/>
      <c r="J40" s="16">
        <f>G40*5%</f>
        <v>341650</v>
      </c>
      <c r="K40" s="16">
        <v>0</v>
      </c>
      <c r="L40" s="16">
        <v>0</v>
      </c>
      <c r="M40" s="16">
        <v>6833094.4</v>
      </c>
      <c r="N40" s="16">
        <v>0</v>
      </c>
      <c r="O40" s="16">
        <f t="shared" si="1"/>
        <v>6833094.4</v>
      </c>
      <c r="P40" s="16">
        <f t="shared" si="2"/>
        <v>341555.6</v>
      </c>
    </row>
    <row r="41" s="2" customFormat="1" ht="12.95" customHeight="1" spans="1:16">
      <c r="A41" s="15">
        <v>36</v>
      </c>
      <c r="B41" s="7" t="s">
        <v>93</v>
      </c>
      <c r="C41" s="7">
        <v>1660</v>
      </c>
      <c r="D41" s="16">
        <f t="shared" si="0"/>
        <v>4116.26506024096</v>
      </c>
      <c r="E41" s="7" t="s">
        <v>94</v>
      </c>
      <c r="F41" s="17">
        <v>43929</v>
      </c>
      <c r="G41" s="16">
        <v>6833000</v>
      </c>
      <c r="H41" s="8"/>
      <c r="I41" s="8"/>
      <c r="J41" s="16">
        <f>G41*5%</f>
        <v>341650</v>
      </c>
      <c r="K41" s="16">
        <v>0</v>
      </c>
      <c r="L41" s="16">
        <v>0</v>
      </c>
      <c r="M41" s="16">
        <v>6833000</v>
      </c>
      <c r="N41" s="16">
        <v>0</v>
      </c>
      <c r="O41" s="16">
        <f t="shared" si="1"/>
        <v>6833000</v>
      </c>
      <c r="P41" s="16">
        <f t="shared" si="2"/>
        <v>341650</v>
      </c>
    </row>
    <row r="42" s="2" customFormat="1" ht="12.95" customHeight="1" spans="1:16">
      <c r="A42" s="15">
        <v>37</v>
      </c>
      <c r="B42" s="7" t="s">
        <v>95</v>
      </c>
      <c r="C42" s="7">
        <v>1660</v>
      </c>
      <c r="D42" s="16">
        <f t="shared" si="0"/>
        <v>4515.06024096385</v>
      </c>
      <c r="E42" s="7" t="s">
        <v>96</v>
      </c>
      <c r="F42" s="17">
        <v>44144</v>
      </c>
      <c r="G42" s="16">
        <v>7495000</v>
      </c>
      <c r="H42" s="8"/>
      <c r="I42" s="8"/>
      <c r="J42" s="16">
        <f>319758+60356</f>
        <v>380114</v>
      </c>
      <c r="K42" s="16">
        <v>0</v>
      </c>
      <c r="L42" s="16">
        <v>6305114</v>
      </c>
      <c r="M42" s="16">
        <v>1570000</v>
      </c>
      <c r="N42" s="16">
        <v>0</v>
      </c>
      <c r="O42" s="16">
        <f t="shared" si="1"/>
        <v>7875114</v>
      </c>
      <c r="P42" s="16">
        <f t="shared" si="2"/>
        <v>0</v>
      </c>
    </row>
    <row r="43" s="2" customFormat="1" ht="12.95" customHeight="1" spans="1:16">
      <c r="A43" s="15">
        <v>38</v>
      </c>
      <c r="B43" s="7" t="s">
        <v>97</v>
      </c>
      <c r="C43" s="7">
        <v>1660</v>
      </c>
      <c r="D43" s="16">
        <f t="shared" si="0"/>
        <v>4565.06024096385</v>
      </c>
      <c r="E43" s="7" t="s">
        <v>98</v>
      </c>
      <c r="F43" s="17">
        <v>44407</v>
      </c>
      <c r="G43" s="16">
        <v>7578000</v>
      </c>
      <c r="H43" s="8"/>
      <c r="I43" s="8"/>
      <c r="J43" s="16">
        <v>378901</v>
      </c>
      <c r="K43" s="16">
        <v>0</v>
      </c>
      <c r="L43" s="16">
        <v>0</v>
      </c>
      <c r="M43" s="16">
        <v>603900</v>
      </c>
      <c r="N43" s="16">
        <v>0</v>
      </c>
      <c r="O43" s="16">
        <f t="shared" si="1"/>
        <v>603900</v>
      </c>
      <c r="P43" s="16">
        <f t="shared" si="2"/>
        <v>7353001</v>
      </c>
    </row>
    <row r="44" s="2" customFormat="1" ht="12.95" customHeight="1" spans="1:16">
      <c r="A44" s="15">
        <v>39</v>
      </c>
      <c r="B44" s="7" t="s">
        <v>99</v>
      </c>
      <c r="C44" s="7">
        <v>1660</v>
      </c>
      <c r="D44" s="16">
        <f t="shared" si="0"/>
        <v>4565.06024096385</v>
      </c>
      <c r="E44" s="7" t="s">
        <v>98</v>
      </c>
      <c r="F44" s="17">
        <v>44407</v>
      </c>
      <c r="G44" s="16">
        <v>7578000</v>
      </c>
      <c r="H44" s="8"/>
      <c r="I44" s="8"/>
      <c r="J44" s="16">
        <v>378900</v>
      </c>
      <c r="K44" s="16">
        <v>0</v>
      </c>
      <c r="L44" s="16">
        <v>0</v>
      </c>
      <c r="M44" s="16">
        <v>603900</v>
      </c>
      <c r="N44" s="16">
        <v>0</v>
      </c>
      <c r="O44" s="16">
        <f t="shared" si="1"/>
        <v>603900</v>
      </c>
      <c r="P44" s="16">
        <f t="shared" si="2"/>
        <v>7353000</v>
      </c>
    </row>
    <row r="45" s="2" customFormat="1" ht="12.95" customHeight="1" spans="1:16">
      <c r="A45" s="15">
        <v>40</v>
      </c>
      <c r="B45" s="7" t="s">
        <v>100</v>
      </c>
      <c r="C45" s="7">
        <v>1660</v>
      </c>
      <c r="D45" s="16">
        <f t="shared" si="0"/>
        <v>3815.06024096386</v>
      </c>
      <c r="E45" s="7" t="s">
        <v>101</v>
      </c>
      <c r="F45" s="17">
        <v>43721</v>
      </c>
      <c r="G45" s="16">
        <v>6333000</v>
      </c>
      <c r="H45" s="8"/>
      <c r="I45" s="8"/>
      <c r="J45" s="16">
        <f>G45*5%+5428+118000+24500+900-48350</f>
        <v>417128</v>
      </c>
      <c r="K45" s="16">
        <v>1671000</v>
      </c>
      <c r="L45" s="16">
        <v>2583000</v>
      </c>
      <c r="M45" s="16">
        <v>1100000</v>
      </c>
      <c r="N45" s="16">
        <f>1295650+118000</f>
        <v>1413650</v>
      </c>
      <c r="O45" s="16">
        <f t="shared" si="1"/>
        <v>6767650</v>
      </c>
      <c r="P45" s="16">
        <f t="shared" si="2"/>
        <v>-17522</v>
      </c>
    </row>
    <row r="46" s="2" customFormat="1" ht="12.95" customHeight="1" spans="1:16">
      <c r="A46" s="15">
        <v>41</v>
      </c>
      <c r="B46" s="7" t="s">
        <v>102</v>
      </c>
      <c r="C46" s="7">
        <v>1660</v>
      </c>
      <c r="D46" s="16">
        <f t="shared" si="0"/>
        <v>4515.06024096385</v>
      </c>
      <c r="E46" s="7" t="s">
        <v>103</v>
      </c>
      <c r="F46" s="17">
        <v>44233</v>
      </c>
      <c r="G46" s="16">
        <v>7495000</v>
      </c>
      <c r="H46" s="8"/>
      <c r="I46" s="8"/>
      <c r="J46" s="16">
        <f>G46*5%</f>
        <v>374750</v>
      </c>
      <c r="K46" s="16">
        <v>200000</v>
      </c>
      <c r="L46" s="16">
        <v>200000</v>
      </c>
      <c r="M46" s="16">
        <v>5550223</v>
      </c>
      <c r="N46" s="16">
        <v>1836527</v>
      </c>
      <c r="O46" s="16">
        <f t="shared" si="1"/>
        <v>7786750</v>
      </c>
      <c r="P46" s="16">
        <f t="shared" si="2"/>
        <v>83000</v>
      </c>
    </row>
    <row r="47" s="2" customFormat="1" ht="12.95" customHeight="1" spans="1:16">
      <c r="A47" s="15">
        <v>42</v>
      </c>
      <c r="B47" s="7" t="s">
        <v>104</v>
      </c>
      <c r="C47" s="7">
        <v>1660</v>
      </c>
      <c r="D47" s="16">
        <f t="shared" si="0"/>
        <v>3481.92771084337</v>
      </c>
      <c r="E47" s="7" t="s">
        <v>105</v>
      </c>
      <c r="F47" s="17">
        <v>43737</v>
      </c>
      <c r="G47" s="16">
        <v>5780000</v>
      </c>
      <c r="H47" s="8"/>
      <c r="I47" s="8"/>
      <c r="J47" s="16">
        <v>221695</v>
      </c>
      <c r="K47" s="16">
        <v>1322000</v>
      </c>
      <c r="L47" s="16">
        <v>3160000</v>
      </c>
      <c r="M47" s="16">
        <v>1593000</v>
      </c>
      <c r="N47" s="16">
        <v>0</v>
      </c>
      <c r="O47" s="16">
        <f t="shared" si="1"/>
        <v>6075000</v>
      </c>
      <c r="P47" s="16">
        <f t="shared" si="2"/>
        <v>-73305</v>
      </c>
    </row>
    <row r="48" s="2" customFormat="1" ht="12.95" customHeight="1" spans="1:16">
      <c r="A48" s="15">
        <v>43</v>
      </c>
      <c r="B48" s="7" t="s">
        <v>106</v>
      </c>
      <c r="C48" s="7">
        <v>1660</v>
      </c>
      <c r="D48" s="16">
        <f t="shared" si="0"/>
        <v>4095.78313253012</v>
      </c>
      <c r="E48" s="7" t="s">
        <v>107</v>
      </c>
      <c r="F48" s="17">
        <v>43759</v>
      </c>
      <c r="G48" s="16">
        <v>6799000</v>
      </c>
      <c r="H48" s="8"/>
      <c r="I48" s="8"/>
      <c r="J48" s="16">
        <v>445680</v>
      </c>
      <c r="K48" s="16">
        <v>1779000</v>
      </c>
      <c r="L48" s="16">
        <v>2142000</v>
      </c>
      <c r="M48" s="16">
        <v>3223950</v>
      </c>
      <c r="N48" s="16">
        <v>99730</v>
      </c>
      <c r="O48" s="16">
        <f t="shared" si="1"/>
        <v>7244680</v>
      </c>
      <c r="P48" s="16">
        <f t="shared" si="2"/>
        <v>0</v>
      </c>
    </row>
    <row r="49" s="2" customFormat="1" ht="12.95" customHeight="1" spans="1:16">
      <c r="A49" s="15">
        <v>44</v>
      </c>
      <c r="B49" s="7" t="s">
        <v>108</v>
      </c>
      <c r="C49" s="7">
        <v>1660</v>
      </c>
      <c r="D49" s="16">
        <f t="shared" si="0"/>
        <v>3815.06024096386</v>
      </c>
      <c r="E49" s="7" t="s">
        <v>109</v>
      </c>
      <c r="F49" s="17">
        <v>43726</v>
      </c>
      <c r="G49" s="16">
        <v>6333000</v>
      </c>
      <c r="H49" s="8"/>
      <c r="I49" s="8"/>
      <c r="J49" s="16">
        <f>G49*5%</f>
        <v>316650</v>
      </c>
      <c r="K49" s="16">
        <v>1671000</v>
      </c>
      <c r="L49" s="16">
        <v>1983000</v>
      </c>
      <c r="M49" s="16">
        <v>2995650</v>
      </c>
      <c r="N49" s="16">
        <v>0</v>
      </c>
      <c r="O49" s="16">
        <f t="shared" si="1"/>
        <v>6649650</v>
      </c>
      <c r="P49" s="16">
        <f t="shared" si="2"/>
        <v>0</v>
      </c>
    </row>
    <row r="50" s="2" customFormat="1" ht="12.95" customHeight="1" spans="1:16">
      <c r="A50" s="15">
        <v>45</v>
      </c>
      <c r="B50" s="7" t="s">
        <v>110</v>
      </c>
      <c r="C50" s="7">
        <v>1660</v>
      </c>
      <c r="D50" s="16">
        <f t="shared" si="0"/>
        <v>4116.26506024096</v>
      </c>
      <c r="E50" s="7" t="s">
        <v>111</v>
      </c>
      <c r="F50" s="17">
        <v>43778</v>
      </c>
      <c r="G50" s="16">
        <v>6833000</v>
      </c>
      <c r="H50" s="8"/>
      <c r="I50" s="8"/>
      <c r="J50" s="16">
        <f>352883-3400</f>
        <v>349483</v>
      </c>
      <c r="K50" s="16">
        <v>2033000</v>
      </c>
      <c r="L50" s="16">
        <v>2105050</v>
      </c>
      <c r="M50" s="16">
        <v>2542600</v>
      </c>
      <c r="N50" s="16">
        <f>500000+1833</f>
        <v>501833</v>
      </c>
      <c r="O50" s="16">
        <f t="shared" si="1"/>
        <v>7182483</v>
      </c>
      <c r="P50" s="16">
        <f t="shared" si="2"/>
        <v>0</v>
      </c>
    </row>
    <row r="51" s="2" customFormat="1" ht="12.95" customHeight="1" spans="1:16">
      <c r="A51" s="15">
        <v>46</v>
      </c>
      <c r="B51" s="7" t="s">
        <v>112</v>
      </c>
      <c r="C51" s="7">
        <v>1660</v>
      </c>
      <c r="D51" s="16">
        <f t="shared" si="0"/>
        <v>4168.67469879518</v>
      </c>
      <c r="E51" s="7" t="s">
        <v>113</v>
      </c>
      <c r="F51" s="17">
        <v>43821</v>
      </c>
      <c r="G51" s="16">
        <v>6920000</v>
      </c>
      <c r="H51" s="8"/>
      <c r="I51" s="8"/>
      <c r="J51" s="16">
        <f>G51*5%</f>
        <v>346000</v>
      </c>
      <c r="K51" s="16">
        <v>1809000</v>
      </c>
      <c r="L51" s="16">
        <v>2183000</v>
      </c>
      <c r="M51" s="16">
        <v>1637000</v>
      </c>
      <c r="N51" s="16">
        <v>1667828</v>
      </c>
      <c r="O51" s="16">
        <f t="shared" si="1"/>
        <v>7296828</v>
      </c>
      <c r="P51" s="16">
        <f t="shared" si="2"/>
        <v>-30828</v>
      </c>
    </row>
    <row r="52" s="2" customFormat="1" ht="12.95" customHeight="1" spans="1:16">
      <c r="A52" s="15">
        <v>47</v>
      </c>
      <c r="B52" s="7" t="s">
        <v>114</v>
      </c>
      <c r="C52" s="7">
        <v>1660</v>
      </c>
      <c r="D52" s="16">
        <f t="shared" si="0"/>
        <v>4104.81927710843</v>
      </c>
      <c r="E52" s="7" t="s">
        <v>115</v>
      </c>
      <c r="F52" s="17">
        <v>43737</v>
      </c>
      <c r="G52" s="16">
        <v>6814000</v>
      </c>
      <c r="H52" s="8"/>
      <c r="I52" s="8"/>
      <c r="J52" s="16">
        <v>538729</v>
      </c>
      <c r="K52" s="16">
        <v>1784000</v>
      </c>
      <c r="L52" s="16">
        <v>3757003</v>
      </c>
      <c r="M52" s="16">
        <v>1619700</v>
      </c>
      <c r="N52" s="16">
        <f>74026+118000</f>
        <v>192026</v>
      </c>
      <c r="O52" s="16">
        <f t="shared" si="1"/>
        <v>7352729</v>
      </c>
      <c r="P52" s="16">
        <f t="shared" si="2"/>
        <v>0</v>
      </c>
    </row>
    <row r="53" s="2" customFormat="1" ht="12.95" customHeight="1" spans="1:16">
      <c r="A53" s="15">
        <v>48</v>
      </c>
      <c r="B53" s="7" t="s">
        <v>116</v>
      </c>
      <c r="C53" s="7">
        <v>1660</v>
      </c>
      <c r="D53" s="16">
        <f t="shared" si="0"/>
        <v>3815.06024096386</v>
      </c>
      <c r="E53" s="7" t="s">
        <v>117</v>
      </c>
      <c r="F53" s="17">
        <v>43723</v>
      </c>
      <c r="G53" s="16">
        <v>6333000</v>
      </c>
      <c r="H53" s="8"/>
      <c r="I53" s="8"/>
      <c r="J53" s="16">
        <v>404812</v>
      </c>
      <c r="K53" s="16">
        <v>1671000</v>
      </c>
      <c r="L53" s="16">
        <v>1983000</v>
      </c>
      <c r="M53" s="16">
        <f>2938320+63330</f>
        <v>3001650</v>
      </c>
      <c r="N53" s="16">
        <v>82162</v>
      </c>
      <c r="O53" s="16">
        <f t="shared" si="1"/>
        <v>6737812</v>
      </c>
      <c r="P53" s="16">
        <f t="shared" si="2"/>
        <v>0</v>
      </c>
    </row>
    <row r="54" s="2" customFormat="1" ht="12.95" customHeight="1" spans="1:16">
      <c r="A54" s="15">
        <v>49</v>
      </c>
      <c r="B54" s="7" t="s">
        <v>118</v>
      </c>
      <c r="C54" s="7">
        <v>1660</v>
      </c>
      <c r="D54" s="16">
        <f t="shared" si="0"/>
        <v>3915.06024096386</v>
      </c>
      <c r="E54" s="7" t="s">
        <v>119</v>
      </c>
      <c r="F54" s="17">
        <v>43716</v>
      </c>
      <c r="G54" s="16">
        <v>6499000</v>
      </c>
      <c r="H54" s="8"/>
      <c r="I54" s="8"/>
      <c r="J54" s="16">
        <v>850664</v>
      </c>
      <c r="K54" s="16">
        <v>1710000</v>
      </c>
      <c r="L54" s="16">
        <v>3729000</v>
      </c>
      <c r="M54" s="16">
        <v>1885202</v>
      </c>
      <c r="N54" s="16">
        <v>25462</v>
      </c>
      <c r="O54" s="16">
        <f t="shared" si="1"/>
        <v>7349664</v>
      </c>
      <c r="P54" s="16">
        <f t="shared" si="2"/>
        <v>0</v>
      </c>
    </row>
    <row r="55" s="2" customFormat="1" ht="12.95" customHeight="1" spans="1:16">
      <c r="A55" s="15">
        <v>50</v>
      </c>
      <c r="B55" s="7" t="s">
        <v>120</v>
      </c>
      <c r="C55" s="7">
        <v>1660</v>
      </c>
      <c r="D55" s="16">
        <f t="shared" si="0"/>
        <v>3815.06024096386</v>
      </c>
      <c r="E55" s="7" t="s">
        <v>121</v>
      </c>
      <c r="F55" s="17">
        <v>43714</v>
      </c>
      <c r="G55" s="16">
        <v>6333000</v>
      </c>
      <c r="H55" s="8"/>
      <c r="I55" s="8"/>
      <c r="J55" s="16">
        <f>G55*5%+5428</f>
        <v>322078</v>
      </c>
      <c r="K55" s="16">
        <v>1671000</v>
      </c>
      <c r="L55" s="16">
        <v>1983000</v>
      </c>
      <c r="M55" s="16">
        <v>1487000</v>
      </c>
      <c r="N55" s="16">
        <v>1513000</v>
      </c>
      <c r="O55" s="16">
        <f t="shared" si="1"/>
        <v>6654000</v>
      </c>
      <c r="P55" s="16">
        <f t="shared" si="2"/>
        <v>1078</v>
      </c>
    </row>
    <row r="56" s="2" customFormat="1" ht="12.95" customHeight="1" spans="1:16">
      <c r="A56" s="15">
        <v>51</v>
      </c>
      <c r="B56" s="7" t="s">
        <v>122</v>
      </c>
      <c r="C56" s="7">
        <v>1660</v>
      </c>
      <c r="D56" s="16">
        <f t="shared" si="0"/>
        <v>4095.78313253012</v>
      </c>
      <c r="E56" s="7" t="s">
        <v>123</v>
      </c>
      <c r="F56" s="17">
        <v>43770</v>
      </c>
      <c r="G56" s="16">
        <v>6799000</v>
      </c>
      <c r="H56" s="8"/>
      <c r="I56" s="8"/>
      <c r="J56" s="16">
        <f>G56*5%+354+354</f>
        <v>340658</v>
      </c>
      <c r="K56" s="16">
        <v>1779000</v>
      </c>
      <c r="L56" s="16">
        <v>2142000</v>
      </c>
      <c r="M56" s="16">
        <v>1600000</v>
      </c>
      <c r="N56" s="16">
        <v>1648778</v>
      </c>
      <c r="O56" s="16">
        <f t="shared" si="1"/>
        <v>7169778</v>
      </c>
      <c r="P56" s="16">
        <f t="shared" si="2"/>
        <v>-30120</v>
      </c>
    </row>
    <row r="57" s="2" customFormat="1" ht="12.95" customHeight="1" spans="1:16">
      <c r="A57" s="15">
        <v>52</v>
      </c>
      <c r="B57" s="7" t="s">
        <v>124</v>
      </c>
      <c r="C57" s="7">
        <v>1660</v>
      </c>
      <c r="D57" s="16">
        <f t="shared" si="0"/>
        <v>3815.06024096386</v>
      </c>
      <c r="E57" s="7" t="s">
        <v>125</v>
      </c>
      <c r="F57" s="17">
        <v>43719</v>
      </c>
      <c r="G57" s="16">
        <v>6333000</v>
      </c>
      <c r="H57" s="8"/>
      <c r="I57" s="8"/>
      <c r="J57" s="16">
        <f>G57*5%</f>
        <v>316650</v>
      </c>
      <c r="K57" s="16">
        <v>1671000</v>
      </c>
      <c r="L57" s="16">
        <v>0</v>
      </c>
      <c r="M57" s="16">
        <v>4000000</v>
      </c>
      <c r="N57" s="16">
        <v>1003150</v>
      </c>
      <c r="O57" s="16">
        <f t="shared" si="1"/>
        <v>6674150</v>
      </c>
      <c r="P57" s="16">
        <f t="shared" si="2"/>
        <v>-24500</v>
      </c>
    </row>
    <row r="58" s="2" customFormat="1" ht="12.95" customHeight="1" spans="1:16">
      <c r="A58" s="15">
        <v>53</v>
      </c>
      <c r="B58" s="7" t="s">
        <v>126</v>
      </c>
      <c r="C58" s="7">
        <v>1660</v>
      </c>
      <c r="D58" s="16">
        <f t="shared" si="0"/>
        <v>3515.06024096386</v>
      </c>
      <c r="E58" s="7" t="s">
        <v>127</v>
      </c>
      <c r="F58" s="17">
        <v>44469</v>
      </c>
      <c r="G58" s="16">
        <v>5835000</v>
      </c>
      <c r="H58" s="8"/>
      <c r="I58" s="8"/>
      <c r="J58" s="16">
        <v>329617</v>
      </c>
      <c r="K58" s="16">
        <v>0</v>
      </c>
      <c r="L58" s="16">
        <v>0</v>
      </c>
      <c r="M58" s="16">
        <v>4225000</v>
      </c>
      <c r="N58" s="16">
        <v>1835750</v>
      </c>
      <c r="O58" s="16">
        <f t="shared" si="1"/>
        <v>6060750</v>
      </c>
      <c r="P58" s="16">
        <f t="shared" si="2"/>
        <v>103867</v>
      </c>
    </row>
    <row r="59" s="2" customFormat="1" ht="12.95" customHeight="1" spans="1:16">
      <c r="A59" s="15">
        <v>54</v>
      </c>
      <c r="B59" s="7" t="s">
        <v>128</v>
      </c>
      <c r="C59" s="7">
        <v>1660</v>
      </c>
      <c r="D59" s="16">
        <f t="shared" si="0"/>
        <v>4216.86746987952</v>
      </c>
      <c r="E59" s="7" t="s">
        <v>129</v>
      </c>
      <c r="F59" s="17">
        <v>43783</v>
      </c>
      <c r="G59" s="16">
        <v>7000000</v>
      </c>
      <c r="H59" s="8"/>
      <c r="I59" s="8"/>
      <c r="J59" s="16">
        <v>513340</v>
      </c>
      <c r="K59" s="16">
        <v>1275000</v>
      </c>
      <c r="L59" s="16">
        <v>2735000</v>
      </c>
      <c r="M59" s="16">
        <v>1658000</v>
      </c>
      <c r="N59" s="16">
        <v>1806000</v>
      </c>
      <c r="O59" s="16">
        <f t="shared" si="1"/>
        <v>7474000</v>
      </c>
      <c r="P59" s="16">
        <f t="shared" si="2"/>
        <v>39340</v>
      </c>
    </row>
    <row r="60" s="2" customFormat="1" ht="12.95" customHeight="1" spans="1:16">
      <c r="A60" s="15">
        <v>55</v>
      </c>
      <c r="B60" s="7" t="s">
        <v>130</v>
      </c>
      <c r="C60" s="7">
        <v>1660</v>
      </c>
      <c r="D60" s="16">
        <f t="shared" si="0"/>
        <v>4765.06024096385</v>
      </c>
      <c r="E60" s="7" t="s">
        <v>131</v>
      </c>
      <c r="F60" s="17">
        <v>44363</v>
      </c>
      <c r="G60" s="16">
        <v>7910000</v>
      </c>
      <c r="H60" s="8"/>
      <c r="I60" s="8"/>
      <c r="J60" s="16">
        <f>407639+18689</f>
        <v>426328</v>
      </c>
      <c r="K60" s="16">
        <v>0</v>
      </c>
      <c r="L60" s="16">
        <v>0</v>
      </c>
      <c r="M60" s="16">
        <v>6545000</v>
      </c>
      <c r="N60" s="16">
        <f>1365000+426328</f>
        <v>1791328</v>
      </c>
      <c r="O60" s="16">
        <f t="shared" si="1"/>
        <v>8336328</v>
      </c>
      <c r="P60" s="16">
        <f t="shared" si="2"/>
        <v>0</v>
      </c>
    </row>
    <row r="61" s="2" customFormat="1" ht="12.95" customHeight="1" spans="1:16">
      <c r="A61" s="15">
        <v>56</v>
      </c>
      <c r="B61" s="7" t="s">
        <v>132</v>
      </c>
      <c r="C61" s="7">
        <v>1660</v>
      </c>
      <c r="D61" s="16">
        <f t="shared" si="0"/>
        <v>4451.80722891566</v>
      </c>
      <c r="E61" s="7" t="s">
        <v>133</v>
      </c>
      <c r="F61" s="17">
        <v>44561</v>
      </c>
      <c r="G61" s="16">
        <v>7390000</v>
      </c>
      <c r="H61" s="8"/>
      <c r="I61" s="8"/>
      <c r="J61" s="16">
        <v>413898</v>
      </c>
      <c r="K61" s="16">
        <v>0</v>
      </c>
      <c r="L61" s="16">
        <v>0</v>
      </c>
      <c r="M61" s="16">
        <v>5738300</v>
      </c>
      <c r="N61" s="16">
        <f>2052028+13570</f>
        <v>2065598</v>
      </c>
      <c r="O61" s="16">
        <f t="shared" si="1"/>
        <v>7803898</v>
      </c>
      <c r="P61" s="16">
        <f t="shared" si="2"/>
        <v>0</v>
      </c>
    </row>
    <row r="62" s="2" customFormat="1" ht="12.95" customHeight="1" spans="1:16">
      <c r="A62" s="15">
        <v>57</v>
      </c>
      <c r="B62" s="7" t="s">
        <v>134</v>
      </c>
      <c r="C62" s="7">
        <v>1660</v>
      </c>
      <c r="D62" s="16">
        <f t="shared" si="0"/>
        <v>4765.06024096385</v>
      </c>
      <c r="E62" s="7" t="s">
        <v>135</v>
      </c>
      <c r="F62" s="17">
        <v>44329</v>
      </c>
      <c r="G62" s="16">
        <v>7910000</v>
      </c>
      <c r="H62" s="8"/>
      <c r="I62" s="8"/>
      <c r="J62" s="16">
        <v>578878</v>
      </c>
      <c r="K62" s="16">
        <v>0</v>
      </c>
      <c r="L62" s="16">
        <v>0</v>
      </c>
      <c r="M62" s="16">
        <v>6489000</v>
      </c>
      <c r="N62" s="16">
        <f>1999878</f>
        <v>1999878</v>
      </c>
      <c r="O62" s="16">
        <f t="shared" si="1"/>
        <v>8488878</v>
      </c>
      <c r="P62" s="16">
        <f t="shared" si="2"/>
        <v>0</v>
      </c>
    </row>
    <row r="63" s="2" customFormat="1" ht="12.95" customHeight="1" spans="1:16">
      <c r="A63" s="15">
        <v>58</v>
      </c>
      <c r="B63" s="7" t="s">
        <v>136</v>
      </c>
      <c r="C63" s="7">
        <v>1660</v>
      </c>
      <c r="D63" s="16">
        <f t="shared" si="0"/>
        <v>4256.6265060241</v>
      </c>
      <c r="E63" s="7" t="s">
        <v>137</v>
      </c>
      <c r="F63" s="17">
        <v>44075</v>
      </c>
      <c r="G63" s="16">
        <v>7066000</v>
      </c>
      <c r="H63" s="8"/>
      <c r="I63" s="8"/>
      <c r="J63" s="16">
        <v>566020</v>
      </c>
      <c r="K63" s="16">
        <v>0</v>
      </c>
      <c r="L63" s="16">
        <v>1225000</v>
      </c>
      <c r="M63" s="16">
        <v>4528000</v>
      </c>
      <c r="N63" s="16">
        <f>1879020</f>
        <v>1879020</v>
      </c>
      <c r="O63" s="16">
        <f t="shared" si="1"/>
        <v>7632020</v>
      </c>
      <c r="P63" s="16">
        <f t="shared" si="2"/>
        <v>0</v>
      </c>
    </row>
    <row r="64" s="2" customFormat="1" ht="12.95" customHeight="1" spans="1:16">
      <c r="A64" s="15">
        <v>59</v>
      </c>
      <c r="B64" s="7" t="s">
        <v>138</v>
      </c>
      <c r="C64" s="7">
        <v>1660</v>
      </c>
      <c r="D64" s="16">
        <f t="shared" si="0"/>
        <v>4130.72289156627</v>
      </c>
      <c r="E64" s="7" t="s">
        <v>139</v>
      </c>
      <c r="F64" s="17">
        <v>44498</v>
      </c>
      <c r="G64" s="16">
        <v>6857000</v>
      </c>
      <c r="H64" s="8"/>
      <c r="I64" s="8"/>
      <c r="J64" s="16">
        <f>607890+1460</f>
        <v>609350</v>
      </c>
      <c r="K64" s="16">
        <v>0</v>
      </c>
      <c r="L64" s="16">
        <v>0</v>
      </c>
      <c r="M64" s="16">
        <v>4025000</v>
      </c>
      <c r="N64" s="16">
        <f>3443138-1788</f>
        <v>3441350</v>
      </c>
      <c r="O64" s="16">
        <f t="shared" si="1"/>
        <v>7466350</v>
      </c>
      <c r="P64" s="16">
        <f t="shared" si="2"/>
        <v>0</v>
      </c>
    </row>
    <row r="65" s="2" customFormat="1" ht="12.95" customHeight="1" spans="1:16">
      <c r="A65" s="15">
        <v>60</v>
      </c>
      <c r="B65" s="7" t="s">
        <v>140</v>
      </c>
      <c r="C65" s="7">
        <v>1660</v>
      </c>
      <c r="D65" s="16">
        <f t="shared" si="0"/>
        <v>4715.06024096385</v>
      </c>
      <c r="E65" s="7" t="s">
        <v>141</v>
      </c>
      <c r="F65" s="17">
        <v>44206</v>
      </c>
      <c r="G65" s="16">
        <v>7827000</v>
      </c>
      <c r="H65" s="8"/>
      <c r="I65" s="8"/>
      <c r="J65" s="16">
        <v>319050</v>
      </c>
      <c r="K65" s="16">
        <v>0</v>
      </c>
      <c r="L65" s="16">
        <v>2022000</v>
      </c>
      <c r="M65" s="16">
        <v>4359000</v>
      </c>
      <c r="N65" s="16">
        <v>1246000</v>
      </c>
      <c r="O65" s="16">
        <f t="shared" si="1"/>
        <v>7627000</v>
      </c>
      <c r="P65" s="16">
        <f t="shared" si="2"/>
        <v>519050</v>
      </c>
    </row>
    <row r="66" s="2" customFormat="1" ht="12.95" customHeight="1" spans="1:16">
      <c r="A66" s="15">
        <v>61</v>
      </c>
      <c r="B66" s="7" t="s">
        <v>142</v>
      </c>
      <c r="C66" s="7">
        <v>1660</v>
      </c>
      <c r="D66" s="16">
        <f t="shared" si="0"/>
        <v>4665.66265060241</v>
      </c>
      <c r="E66" s="7" t="s">
        <v>143</v>
      </c>
      <c r="F66" s="17">
        <v>44280</v>
      </c>
      <c r="G66" s="16">
        <v>7745000</v>
      </c>
      <c r="H66" s="8"/>
      <c r="I66" s="8"/>
      <c r="J66" s="16">
        <v>316325</v>
      </c>
      <c r="K66" s="16">
        <v>0</v>
      </c>
      <c r="L66" s="16">
        <v>25000</v>
      </c>
      <c r="M66" s="16">
        <v>6301500</v>
      </c>
      <c r="N66" s="16">
        <v>0</v>
      </c>
      <c r="O66" s="16">
        <f t="shared" ref="O66:O84" si="3">SUM(K66:N66)</f>
        <v>6326500</v>
      </c>
      <c r="P66" s="16">
        <f t="shared" si="2"/>
        <v>1734825</v>
      </c>
    </row>
    <row r="67" s="2" customFormat="1" ht="12.95" customHeight="1" spans="1:16">
      <c r="A67" s="15">
        <v>62</v>
      </c>
      <c r="B67" s="7" t="s">
        <v>144</v>
      </c>
      <c r="C67" s="7">
        <v>1660</v>
      </c>
      <c r="D67" s="16">
        <f t="shared" si="0"/>
        <v>3852.40963855422</v>
      </c>
      <c r="E67" s="7" t="s">
        <v>145</v>
      </c>
      <c r="F67" s="17">
        <v>44132</v>
      </c>
      <c r="G67" s="16">
        <v>6395000</v>
      </c>
      <c r="H67" s="8"/>
      <c r="I67" s="8"/>
      <c r="J67" s="16">
        <v>250560</v>
      </c>
      <c r="K67" s="16">
        <v>0</v>
      </c>
      <c r="L67" s="16">
        <v>841500</v>
      </c>
      <c r="M67" s="16">
        <v>4169700</v>
      </c>
      <c r="N67" s="16">
        <v>0</v>
      </c>
      <c r="O67" s="16">
        <f t="shared" si="3"/>
        <v>5011200</v>
      </c>
      <c r="P67" s="16">
        <f t="shared" si="2"/>
        <v>1634360</v>
      </c>
    </row>
    <row r="68" s="2" customFormat="1" ht="12.95" customHeight="1" spans="1:16">
      <c r="A68" s="15">
        <v>63</v>
      </c>
      <c r="B68" s="7" t="s">
        <v>146</v>
      </c>
      <c r="C68" s="7">
        <v>1660</v>
      </c>
      <c r="D68" s="16">
        <f t="shared" si="0"/>
        <v>3852.40963855422</v>
      </c>
      <c r="E68" s="7" t="s">
        <v>147</v>
      </c>
      <c r="F68" s="17">
        <v>44130</v>
      </c>
      <c r="G68" s="16">
        <v>6395000</v>
      </c>
      <c r="H68" s="8"/>
      <c r="I68" s="8"/>
      <c r="J68" s="16">
        <v>250560</v>
      </c>
      <c r="K68" s="16">
        <v>0</v>
      </c>
      <c r="L68" s="16">
        <v>841500</v>
      </c>
      <c r="M68" s="16">
        <v>4169700</v>
      </c>
      <c r="N68" s="16">
        <v>0</v>
      </c>
      <c r="O68" s="16">
        <f t="shared" si="3"/>
        <v>5011200</v>
      </c>
      <c r="P68" s="16">
        <f t="shared" si="2"/>
        <v>1634360</v>
      </c>
    </row>
    <row r="69" s="2" customFormat="1" ht="12.95" customHeight="1" spans="1:16">
      <c r="A69" s="15">
        <v>64</v>
      </c>
      <c r="B69" s="7" t="s">
        <v>148</v>
      </c>
      <c r="C69" s="7">
        <v>1660</v>
      </c>
      <c r="D69" s="16">
        <f t="shared" si="0"/>
        <v>3714.4578313253</v>
      </c>
      <c r="E69" s="7" t="s">
        <v>149</v>
      </c>
      <c r="F69" s="17">
        <v>44099</v>
      </c>
      <c r="G69" s="16">
        <v>6166000</v>
      </c>
      <c r="H69" s="8"/>
      <c r="I69" s="8"/>
      <c r="J69" s="16">
        <v>241210</v>
      </c>
      <c r="K69" s="16">
        <v>0</v>
      </c>
      <c r="L69" s="16">
        <v>845000</v>
      </c>
      <c r="M69" s="16">
        <v>3960724</v>
      </c>
      <c r="N69" s="16">
        <v>0</v>
      </c>
      <c r="O69" s="16">
        <f t="shared" si="3"/>
        <v>4805724</v>
      </c>
      <c r="P69" s="16">
        <f t="shared" si="2"/>
        <v>1601486</v>
      </c>
    </row>
    <row r="70" s="2" customFormat="1" ht="12.95" customHeight="1" spans="1:16">
      <c r="A70" s="15">
        <v>65</v>
      </c>
      <c r="B70" s="7" t="s">
        <v>150</v>
      </c>
      <c r="C70" s="7">
        <v>1660</v>
      </c>
      <c r="D70" s="16">
        <f t="shared" ref="D70:D134" si="4">G70/C70</f>
        <v>4215.66265060241</v>
      </c>
      <c r="E70" s="7" t="s">
        <v>151</v>
      </c>
      <c r="F70" s="17">
        <v>43885</v>
      </c>
      <c r="G70" s="16">
        <v>6998000</v>
      </c>
      <c r="H70" s="8"/>
      <c r="I70" s="8"/>
      <c r="J70" s="16">
        <v>284700</v>
      </c>
      <c r="K70" s="16">
        <v>227250</v>
      </c>
      <c r="L70" s="16">
        <v>1717400</v>
      </c>
      <c r="M70" s="16">
        <v>3866000</v>
      </c>
      <c r="N70" s="16">
        <v>0</v>
      </c>
      <c r="O70" s="16">
        <f t="shared" si="3"/>
        <v>5810650</v>
      </c>
      <c r="P70" s="16">
        <f t="shared" si="2"/>
        <v>1472050</v>
      </c>
    </row>
    <row r="71" s="2" customFormat="1" ht="12.95" customHeight="1" spans="1:16">
      <c r="A71" s="15">
        <v>66</v>
      </c>
      <c r="B71" s="7" t="s">
        <v>152</v>
      </c>
      <c r="C71" s="7">
        <v>1660</v>
      </c>
      <c r="D71" s="16">
        <f t="shared" si="4"/>
        <v>4390.36144578313</v>
      </c>
      <c r="E71" s="7" t="s">
        <v>153</v>
      </c>
      <c r="F71" s="17">
        <v>43842</v>
      </c>
      <c r="G71" s="16">
        <v>7288000</v>
      </c>
      <c r="H71" s="8"/>
      <c r="I71" s="8"/>
      <c r="J71" s="16">
        <v>296700</v>
      </c>
      <c r="K71" s="16">
        <v>1318000</v>
      </c>
      <c r="L71" s="16">
        <v>577000</v>
      </c>
      <c r="M71" s="16">
        <v>2308000</v>
      </c>
      <c r="N71" s="16">
        <v>1731000</v>
      </c>
      <c r="O71" s="16">
        <f t="shared" si="3"/>
        <v>5934000</v>
      </c>
      <c r="P71" s="16">
        <f t="shared" ref="P71:P138" si="5">G71+J71-O71</f>
        <v>1650700</v>
      </c>
    </row>
    <row r="72" s="2" customFormat="1" ht="12.95" customHeight="1" spans="1:16">
      <c r="A72" s="15">
        <v>67</v>
      </c>
      <c r="B72" s="7" t="s">
        <v>154</v>
      </c>
      <c r="C72" s="7">
        <v>1660</v>
      </c>
      <c r="D72" s="16">
        <f t="shared" si="4"/>
        <v>4965.06024096385</v>
      </c>
      <c r="E72" s="7" t="s">
        <v>155</v>
      </c>
      <c r="F72" s="17">
        <v>44402</v>
      </c>
      <c r="G72" s="16">
        <v>8242000</v>
      </c>
      <c r="H72" s="8"/>
      <c r="I72" s="8"/>
      <c r="J72" s="16">
        <v>343250</v>
      </c>
      <c r="K72" s="16">
        <v>0</v>
      </c>
      <c r="L72" s="16">
        <v>0</v>
      </c>
      <c r="M72" s="16">
        <v>4219000</v>
      </c>
      <c r="N72" s="16">
        <v>4465928</v>
      </c>
      <c r="O72" s="16">
        <f t="shared" si="3"/>
        <v>8684928</v>
      </c>
      <c r="P72" s="16">
        <f t="shared" si="5"/>
        <v>-99678</v>
      </c>
    </row>
    <row r="73" s="2" customFormat="1" ht="12.95" customHeight="1" spans="1:16">
      <c r="A73" s="15">
        <v>68</v>
      </c>
      <c r="B73" s="7" t="s">
        <v>156</v>
      </c>
      <c r="C73" s="7">
        <v>1660</v>
      </c>
      <c r="D73" s="16">
        <f t="shared" si="4"/>
        <v>4277.10843373494</v>
      </c>
      <c r="E73" s="7" t="s">
        <v>157</v>
      </c>
      <c r="F73" s="17">
        <v>43818</v>
      </c>
      <c r="G73" s="16">
        <v>7100000</v>
      </c>
      <c r="H73" s="8"/>
      <c r="I73" s="8"/>
      <c r="J73" s="16">
        <v>355000</v>
      </c>
      <c r="K73" s="16">
        <v>1290000</v>
      </c>
      <c r="L73" s="16">
        <v>3009750</v>
      </c>
      <c r="M73" s="16">
        <v>1767150</v>
      </c>
      <c r="N73" s="16">
        <v>1388100</v>
      </c>
      <c r="O73" s="16">
        <f t="shared" si="3"/>
        <v>7455000</v>
      </c>
      <c r="P73" s="16">
        <f t="shared" si="5"/>
        <v>0</v>
      </c>
    </row>
    <row r="74" s="2" customFormat="1" ht="12.95" customHeight="1" spans="1:16">
      <c r="A74" s="15">
        <v>69</v>
      </c>
      <c r="B74" s="7" t="s">
        <v>158</v>
      </c>
      <c r="C74" s="7">
        <v>1660</v>
      </c>
      <c r="D74" s="16">
        <f t="shared" si="4"/>
        <v>4215.06024096385</v>
      </c>
      <c r="E74" s="7" t="s">
        <v>159</v>
      </c>
      <c r="F74" s="17">
        <v>43880</v>
      </c>
      <c r="G74" s="16">
        <v>6997000</v>
      </c>
      <c r="H74" s="8"/>
      <c r="I74" s="8"/>
      <c r="J74" s="16">
        <v>284650</v>
      </c>
      <c r="K74" s="16">
        <v>225000</v>
      </c>
      <c r="L74" s="16">
        <v>1075000</v>
      </c>
      <c r="M74" s="16">
        <v>2736000</v>
      </c>
      <c r="N74" s="16">
        <v>1657000</v>
      </c>
      <c r="O74" s="16">
        <f t="shared" si="3"/>
        <v>5693000</v>
      </c>
      <c r="P74" s="16">
        <f t="shared" si="5"/>
        <v>1588650</v>
      </c>
    </row>
    <row r="75" s="2" customFormat="1" ht="12.95" customHeight="1" spans="1:16">
      <c r="A75" s="15">
        <v>70</v>
      </c>
      <c r="B75" s="7" t="s">
        <v>160</v>
      </c>
      <c r="C75" s="7">
        <v>1660</v>
      </c>
      <c r="D75" s="16">
        <f t="shared" si="4"/>
        <v>3912.65060240964</v>
      </c>
      <c r="E75" s="7" t="s">
        <v>161</v>
      </c>
      <c r="F75" s="17">
        <v>44135</v>
      </c>
      <c r="G75" s="16">
        <v>6495000</v>
      </c>
      <c r="H75" s="8"/>
      <c r="I75" s="8"/>
      <c r="J75" s="16">
        <v>255560</v>
      </c>
      <c r="K75" s="16">
        <v>0</v>
      </c>
      <c r="L75" s="16">
        <v>349000</v>
      </c>
      <c r="M75" s="16">
        <v>609000</v>
      </c>
      <c r="N75" s="16">
        <v>3615125</v>
      </c>
      <c r="O75" s="16">
        <f t="shared" si="3"/>
        <v>4573125</v>
      </c>
      <c r="P75" s="16">
        <f t="shared" si="5"/>
        <v>2177435</v>
      </c>
    </row>
    <row r="76" s="2" customFormat="1" ht="12.95" customHeight="1" spans="1:16">
      <c r="A76" s="15">
        <v>71</v>
      </c>
      <c r="B76" s="7" t="s">
        <v>162</v>
      </c>
      <c r="C76" s="7">
        <v>1660</v>
      </c>
      <c r="D76" s="16">
        <f t="shared" si="4"/>
        <v>4290.36144578313</v>
      </c>
      <c r="E76" s="7" t="s">
        <v>163</v>
      </c>
      <c r="F76" s="17">
        <v>43832</v>
      </c>
      <c r="G76" s="16">
        <v>7122000</v>
      </c>
      <c r="H76" s="8"/>
      <c r="I76" s="8"/>
      <c r="J76" s="16">
        <v>289850</v>
      </c>
      <c r="K76" s="16">
        <v>1293300</v>
      </c>
      <c r="L76" s="16">
        <v>13920</v>
      </c>
      <c r="M76" s="16">
        <f>2778560+22520</f>
        <v>2801080</v>
      </c>
      <c r="N76" s="16">
        <v>1689000</v>
      </c>
      <c r="O76" s="16">
        <f t="shared" si="3"/>
        <v>5797300</v>
      </c>
      <c r="P76" s="16">
        <f t="shared" si="5"/>
        <v>1614550</v>
      </c>
    </row>
    <row r="77" s="2" customFormat="1" ht="12.95" customHeight="1" spans="1:16">
      <c r="A77" s="15">
        <v>72</v>
      </c>
      <c r="B77" s="7" t="s">
        <v>164</v>
      </c>
      <c r="C77" s="7">
        <v>1660</v>
      </c>
      <c r="D77" s="16">
        <f t="shared" si="4"/>
        <v>3972.89156626506</v>
      </c>
      <c r="E77" s="7" t="s">
        <v>165</v>
      </c>
      <c r="F77" s="17">
        <v>44129</v>
      </c>
      <c r="G77" s="16">
        <v>6595000</v>
      </c>
      <c r="H77" s="8"/>
      <c r="I77" s="8"/>
      <c r="J77" s="16">
        <v>260560</v>
      </c>
      <c r="K77" s="16">
        <v>0</v>
      </c>
      <c r="L77" s="16">
        <v>474000</v>
      </c>
      <c r="M77" s="16">
        <v>2985900</v>
      </c>
      <c r="N77" s="16">
        <v>1792800</v>
      </c>
      <c r="O77" s="16">
        <f t="shared" si="3"/>
        <v>5252700</v>
      </c>
      <c r="P77" s="16">
        <f t="shared" si="5"/>
        <v>1602860</v>
      </c>
    </row>
    <row r="78" s="2" customFormat="1" ht="12.95" customHeight="1" spans="1:16">
      <c r="A78" s="15">
        <v>73</v>
      </c>
      <c r="B78" s="7" t="s">
        <v>166</v>
      </c>
      <c r="C78" s="7">
        <v>1660</v>
      </c>
      <c r="D78" s="16">
        <f t="shared" si="4"/>
        <v>4315.66265060241</v>
      </c>
      <c r="E78" s="7" t="s">
        <v>167</v>
      </c>
      <c r="F78" s="17">
        <v>43880</v>
      </c>
      <c r="G78" s="16">
        <v>7164000</v>
      </c>
      <c r="H78" s="8"/>
      <c r="I78" s="8"/>
      <c r="J78" s="16">
        <v>291600</v>
      </c>
      <c r="K78" s="16">
        <v>1300000</v>
      </c>
      <c r="L78" s="16">
        <v>566000</v>
      </c>
      <c r="M78" s="16">
        <v>2266000</v>
      </c>
      <c r="N78" s="16">
        <v>1700000</v>
      </c>
      <c r="O78" s="16">
        <f t="shared" si="3"/>
        <v>5832000</v>
      </c>
      <c r="P78" s="16">
        <f t="shared" si="5"/>
        <v>1623600</v>
      </c>
    </row>
    <row r="79" s="2" customFormat="1" ht="12.95" customHeight="1" spans="1:16">
      <c r="A79" s="15">
        <v>74</v>
      </c>
      <c r="B79" s="7" t="s">
        <v>168</v>
      </c>
      <c r="C79" s="7">
        <v>1660</v>
      </c>
      <c r="D79" s="16">
        <f t="shared" si="4"/>
        <v>5114.4578313253</v>
      </c>
      <c r="E79" s="7" t="s">
        <v>169</v>
      </c>
      <c r="F79" s="17">
        <v>44763</v>
      </c>
      <c r="G79" s="16">
        <v>8490000</v>
      </c>
      <c r="H79" s="8"/>
      <c r="I79" s="8"/>
      <c r="J79" s="16">
        <v>335350</v>
      </c>
      <c r="K79" s="16">
        <v>0</v>
      </c>
      <c r="L79" s="16">
        <v>0</v>
      </c>
      <c r="M79" s="16">
        <v>0</v>
      </c>
      <c r="N79" s="16">
        <v>7003000</v>
      </c>
      <c r="O79" s="16">
        <f t="shared" si="3"/>
        <v>7003000</v>
      </c>
      <c r="P79" s="16">
        <f t="shared" si="5"/>
        <v>1822350</v>
      </c>
    </row>
    <row r="80" s="2" customFormat="1" ht="12.95" customHeight="1" spans="1:16">
      <c r="A80" s="15">
        <v>75</v>
      </c>
      <c r="B80" s="7" t="s">
        <v>170</v>
      </c>
      <c r="C80" s="7">
        <v>1660</v>
      </c>
      <c r="D80" s="16">
        <f t="shared" si="4"/>
        <v>4487.95180722892</v>
      </c>
      <c r="E80" s="7" t="s">
        <v>171</v>
      </c>
      <c r="F80" s="17">
        <v>44580</v>
      </c>
      <c r="G80" s="16">
        <v>7450000</v>
      </c>
      <c r="H80" s="8"/>
      <c r="I80" s="8"/>
      <c r="J80" s="16">
        <v>290100</v>
      </c>
      <c r="K80" s="16">
        <v>0</v>
      </c>
      <c r="L80" s="16">
        <v>0</v>
      </c>
      <c r="M80" s="16">
        <v>3650000</v>
      </c>
      <c r="N80" s="16">
        <v>2255064</v>
      </c>
      <c r="O80" s="16">
        <f t="shared" si="3"/>
        <v>5905064</v>
      </c>
      <c r="P80" s="16">
        <f t="shared" si="5"/>
        <v>1835036</v>
      </c>
    </row>
    <row r="81" s="2" customFormat="1" ht="12.95" customHeight="1" spans="1:16">
      <c r="A81" s="15">
        <v>76</v>
      </c>
      <c r="B81" s="7" t="s">
        <v>172</v>
      </c>
      <c r="C81" s="7">
        <v>1660</v>
      </c>
      <c r="D81" s="16">
        <f t="shared" si="4"/>
        <v>4215.06024096385</v>
      </c>
      <c r="E81" s="7" t="s">
        <v>173</v>
      </c>
      <c r="F81" s="17">
        <v>43833</v>
      </c>
      <c r="G81" s="16">
        <v>6997000</v>
      </c>
      <c r="H81" s="8"/>
      <c r="I81" s="8"/>
      <c r="J81" s="16">
        <v>283200</v>
      </c>
      <c r="K81" s="16">
        <v>1300000</v>
      </c>
      <c r="L81" s="16">
        <v>483000</v>
      </c>
      <c r="M81" s="16">
        <v>2182000</v>
      </c>
      <c r="N81" s="16">
        <v>1699000</v>
      </c>
      <c r="O81" s="16">
        <f t="shared" si="3"/>
        <v>5664000</v>
      </c>
      <c r="P81" s="16">
        <f t="shared" si="5"/>
        <v>1616200</v>
      </c>
    </row>
    <row r="82" s="2" customFormat="1" ht="12.95" customHeight="1" spans="1:16">
      <c r="A82" s="15">
        <v>77</v>
      </c>
      <c r="B82" s="7" t="s">
        <v>174</v>
      </c>
      <c r="C82" s="7">
        <v>1660</v>
      </c>
      <c r="D82" s="16">
        <f t="shared" si="4"/>
        <v>5457.8313253012</v>
      </c>
      <c r="E82" s="7" t="s">
        <v>175</v>
      </c>
      <c r="F82" s="17">
        <v>44620</v>
      </c>
      <c r="G82" s="16">
        <v>9060000</v>
      </c>
      <c r="H82" s="8"/>
      <c r="I82" s="8"/>
      <c r="J82" s="16">
        <v>370250</v>
      </c>
      <c r="K82" s="16">
        <v>0</v>
      </c>
      <c r="L82" s="16">
        <v>0</v>
      </c>
      <c r="M82" s="16">
        <v>236250</v>
      </c>
      <c r="N82" s="16">
        <v>7237190</v>
      </c>
      <c r="O82" s="16">
        <f t="shared" si="3"/>
        <v>7473440</v>
      </c>
      <c r="P82" s="16">
        <f t="shared" si="5"/>
        <v>1956810</v>
      </c>
    </row>
    <row r="83" s="2" customFormat="1" ht="12.95" customHeight="1" spans="1:16">
      <c r="A83" s="15">
        <v>78</v>
      </c>
      <c r="B83" s="7" t="s">
        <v>176</v>
      </c>
      <c r="C83" s="7">
        <v>1660</v>
      </c>
      <c r="D83" s="16">
        <f t="shared" si="4"/>
        <v>5307.8313253012</v>
      </c>
      <c r="E83" s="7" t="s">
        <v>177</v>
      </c>
      <c r="F83" s="17">
        <v>44621</v>
      </c>
      <c r="G83" s="16">
        <v>8811000</v>
      </c>
      <c r="H83" s="8"/>
      <c r="I83" s="8"/>
      <c r="J83" s="16">
        <v>360000</v>
      </c>
      <c r="K83" s="16">
        <v>0</v>
      </c>
      <c r="L83" s="16">
        <v>0</v>
      </c>
      <c r="M83" s="16">
        <v>525000</v>
      </c>
      <c r="N83" s="16">
        <v>6675000</v>
      </c>
      <c r="O83" s="16">
        <f t="shared" si="3"/>
        <v>7200000</v>
      </c>
      <c r="P83" s="16">
        <f t="shared" si="5"/>
        <v>1971000</v>
      </c>
    </row>
    <row r="84" s="2" customFormat="1" ht="12.95" customHeight="1" spans="1:16">
      <c r="A84" s="15">
        <v>79</v>
      </c>
      <c r="B84" s="7" t="s">
        <v>178</v>
      </c>
      <c r="C84" s="7">
        <v>1660</v>
      </c>
      <c r="D84" s="16">
        <f t="shared" si="4"/>
        <v>4739.15662650602</v>
      </c>
      <c r="E84" s="7" t="s">
        <v>179</v>
      </c>
      <c r="F84" s="17">
        <v>44779</v>
      </c>
      <c r="G84" s="16">
        <v>7867000</v>
      </c>
      <c r="H84" s="8"/>
      <c r="I84" s="8"/>
      <c r="J84" s="16">
        <v>70250</v>
      </c>
      <c r="K84" s="8">
        <v>0</v>
      </c>
      <c r="L84" s="16">
        <v>0</v>
      </c>
      <c r="M84" s="16">
        <v>0</v>
      </c>
      <c r="N84" s="16">
        <v>6410000</v>
      </c>
      <c r="O84" s="16">
        <f t="shared" si="3"/>
        <v>6410000</v>
      </c>
      <c r="P84" s="16">
        <f t="shared" si="5"/>
        <v>1527250</v>
      </c>
    </row>
    <row r="85" s="2" customFormat="1" ht="12.95" customHeight="1" spans="1:16">
      <c r="A85" s="15">
        <v>80</v>
      </c>
      <c r="B85" s="7" t="s">
        <v>180</v>
      </c>
      <c r="C85" s="7">
        <v>1660</v>
      </c>
      <c r="D85" s="16">
        <f t="shared" si="4"/>
        <v>4666.26506024096</v>
      </c>
      <c r="E85" s="7" t="s">
        <v>181</v>
      </c>
      <c r="F85" s="17">
        <v>44243</v>
      </c>
      <c r="G85" s="16">
        <v>7746000</v>
      </c>
      <c r="H85" s="8"/>
      <c r="I85" s="8"/>
      <c r="J85" s="16">
        <v>377300</v>
      </c>
      <c r="K85" s="8">
        <v>0</v>
      </c>
      <c r="L85" s="16">
        <v>1437000</v>
      </c>
      <c r="M85" s="16">
        <v>4903000</v>
      </c>
      <c r="N85" s="16">
        <v>1231000</v>
      </c>
      <c r="O85" s="16">
        <f t="shared" ref="O85:O149" si="6">SUM(K85:N85)</f>
        <v>7571000</v>
      </c>
      <c r="P85" s="16">
        <f t="shared" si="5"/>
        <v>552300</v>
      </c>
    </row>
    <row r="86" s="2" customFormat="1" ht="12.95" customHeight="1" spans="1:16">
      <c r="A86" s="15">
        <v>81</v>
      </c>
      <c r="B86" s="7" t="s">
        <v>182</v>
      </c>
      <c r="C86" s="7">
        <v>1660</v>
      </c>
      <c r="D86" s="16">
        <f t="shared" si="4"/>
        <v>4666.26506024096</v>
      </c>
      <c r="E86" s="7" t="s">
        <v>183</v>
      </c>
      <c r="F86" s="17">
        <v>44243</v>
      </c>
      <c r="G86" s="16">
        <v>7746000</v>
      </c>
      <c r="H86" s="8"/>
      <c r="I86" s="8"/>
      <c r="J86" s="16">
        <v>377300</v>
      </c>
      <c r="K86" s="8">
        <v>0</v>
      </c>
      <c r="L86" s="16">
        <v>1412000</v>
      </c>
      <c r="M86" s="16">
        <v>4903000</v>
      </c>
      <c r="N86" s="16">
        <v>1231000</v>
      </c>
      <c r="O86" s="16">
        <f t="shared" si="6"/>
        <v>7546000</v>
      </c>
      <c r="P86" s="16">
        <f t="shared" si="5"/>
        <v>577300</v>
      </c>
    </row>
    <row r="87" s="2" customFormat="1" ht="12.95" customHeight="1" spans="1:16">
      <c r="A87" s="15">
        <v>82</v>
      </c>
      <c r="B87" s="7" t="s">
        <v>184</v>
      </c>
      <c r="C87" s="7">
        <v>1660</v>
      </c>
      <c r="D87" s="16">
        <f t="shared" si="4"/>
        <v>4877.10843373494</v>
      </c>
      <c r="E87" s="7" t="s">
        <v>185</v>
      </c>
      <c r="F87" s="17">
        <v>44312</v>
      </c>
      <c r="G87" s="16">
        <v>8096000</v>
      </c>
      <c r="H87" s="8"/>
      <c r="I87" s="8"/>
      <c r="J87" s="16">
        <v>394800</v>
      </c>
      <c r="K87" s="16">
        <v>0</v>
      </c>
      <c r="L87" s="16">
        <v>0</v>
      </c>
      <c r="M87" s="16">
        <v>4400000</v>
      </c>
      <c r="N87" s="16">
        <v>3841531</v>
      </c>
      <c r="O87" s="16">
        <f t="shared" si="6"/>
        <v>8241531</v>
      </c>
      <c r="P87" s="16">
        <f t="shared" si="5"/>
        <v>249269</v>
      </c>
    </row>
    <row r="88" s="2" customFormat="1" ht="12.95" customHeight="1" spans="1:16">
      <c r="A88" s="15">
        <v>83</v>
      </c>
      <c r="B88" s="7" t="s">
        <v>186</v>
      </c>
      <c r="C88" s="7">
        <v>1660</v>
      </c>
      <c r="D88" s="16">
        <f t="shared" si="4"/>
        <v>4865.06024096385</v>
      </c>
      <c r="E88" s="7" t="s">
        <v>187</v>
      </c>
      <c r="F88" s="17">
        <v>44298</v>
      </c>
      <c r="G88" s="16">
        <v>8076000</v>
      </c>
      <c r="H88" s="8"/>
      <c r="I88" s="8"/>
      <c r="J88" s="16">
        <v>393800</v>
      </c>
      <c r="K88" s="16">
        <v>0</v>
      </c>
      <c r="L88" s="16">
        <v>0</v>
      </c>
      <c r="M88" s="16">
        <v>4640000</v>
      </c>
      <c r="N88" s="16">
        <v>3236000</v>
      </c>
      <c r="O88" s="16">
        <f t="shared" si="6"/>
        <v>7876000</v>
      </c>
      <c r="P88" s="16">
        <f t="shared" si="5"/>
        <v>593800</v>
      </c>
    </row>
    <row r="89" s="2" customFormat="1" ht="12.95" customHeight="1" spans="1:16">
      <c r="A89" s="15">
        <v>84</v>
      </c>
      <c r="B89" s="7" t="s">
        <v>188</v>
      </c>
      <c r="C89" s="7">
        <v>1660</v>
      </c>
      <c r="D89" s="16">
        <f t="shared" si="4"/>
        <v>5356.6265060241</v>
      </c>
      <c r="E89" s="7" t="s">
        <v>189</v>
      </c>
      <c r="F89" s="17">
        <v>44587</v>
      </c>
      <c r="G89" s="16">
        <v>8892000</v>
      </c>
      <c r="H89" s="8"/>
      <c r="I89" s="8"/>
      <c r="J89" s="16">
        <v>434600</v>
      </c>
      <c r="K89" s="16">
        <v>0</v>
      </c>
      <c r="L89" s="16">
        <v>0</v>
      </c>
      <c r="M89" s="16">
        <v>5125000</v>
      </c>
      <c r="N89" s="16">
        <v>3567000</v>
      </c>
      <c r="O89" s="16">
        <f t="shared" si="6"/>
        <v>8692000</v>
      </c>
      <c r="P89" s="16">
        <f t="shared" si="5"/>
        <v>634600</v>
      </c>
    </row>
    <row r="90" s="2" customFormat="1" ht="12.95" customHeight="1" spans="1:16">
      <c r="A90" s="15">
        <v>85</v>
      </c>
      <c r="B90" s="7" t="s">
        <v>190</v>
      </c>
      <c r="C90" s="7">
        <v>1660</v>
      </c>
      <c r="D90" s="16">
        <f t="shared" si="4"/>
        <v>3862.65060240964</v>
      </c>
      <c r="E90" s="7" t="s">
        <v>191</v>
      </c>
      <c r="F90" s="17">
        <v>44251</v>
      </c>
      <c r="G90" s="16">
        <v>6412000</v>
      </c>
      <c r="H90" s="8"/>
      <c r="I90" s="8"/>
      <c r="J90" s="16">
        <v>247600</v>
      </c>
      <c r="K90" s="8">
        <v>0</v>
      </c>
      <c r="L90" s="16">
        <v>25000</v>
      </c>
      <c r="M90" s="16">
        <v>4927000</v>
      </c>
      <c r="N90" s="16"/>
      <c r="O90" s="16">
        <f t="shared" si="6"/>
        <v>4952000</v>
      </c>
      <c r="P90" s="16">
        <f t="shared" si="5"/>
        <v>1707600</v>
      </c>
    </row>
    <row r="91" s="2" customFormat="1" ht="12.95" customHeight="1" spans="1:16">
      <c r="A91" s="15">
        <v>86</v>
      </c>
      <c r="B91" s="7" t="s">
        <v>192</v>
      </c>
      <c r="C91" s="7">
        <v>1660</v>
      </c>
      <c r="D91" s="16">
        <f t="shared" si="4"/>
        <v>4915.06024096385</v>
      </c>
      <c r="E91" s="7" t="s">
        <v>193</v>
      </c>
      <c r="F91" s="17">
        <v>44439</v>
      </c>
      <c r="G91" s="16">
        <v>8159000</v>
      </c>
      <c r="H91" s="8"/>
      <c r="I91" s="8"/>
      <c r="J91" s="16">
        <v>397950</v>
      </c>
      <c r="K91" s="8">
        <v>0</v>
      </c>
      <c r="L91" s="16">
        <v>0</v>
      </c>
      <c r="M91" s="16">
        <v>4700000</v>
      </c>
      <c r="N91" s="16">
        <v>3259000</v>
      </c>
      <c r="O91" s="16">
        <f t="shared" si="6"/>
        <v>7959000</v>
      </c>
      <c r="P91" s="16">
        <f t="shared" si="5"/>
        <v>597950</v>
      </c>
    </row>
    <row r="92" s="2" customFormat="1" ht="12.95" customHeight="1" spans="1:16">
      <c r="A92" s="15">
        <v>87</v>
      </c>
      <c r="B92" s="7" t="s">
        <v>194</v>
      </c>
      <c r="C92" s="7">
        <v>1660</v>
      </c>
      <c r="D92" s="16">
        <f t="shared" si="4"/>
        <v>4765.06024096385</v>
      </c>
      <c r="E92" s="7" t="s">
        <v>195</v>
      </c>
      <c r="F92" s="17">
        <v>44231</v>
      </c>
      <c r="G92" s="16">
        <v>7910000</v>
      </c>
      <c r="H92" s="8"/>
      <c r="I92" s="8"/>
      <c r="J92" s="16">
        <v>385500</v>
      </c>
      <c r="K92" s="8">
        <v>0</v>
      </c>
      <c r="L92" s="16">
        <v>1480500</v>
      </c>
      <c r="M92" s="16">
        <v>3150000</v>
      </c>
      <c r="N92" s="16">
        <v>2624794</v>
      </c>
      <c r="O92" s="16">
        <f t="shared" si="6"/>
        <v>7255294</v>
      </c>
      <c r="P92" s="16">
        <f t="shared" si="5"/>
        <v>1040206</v>
      </c>
    </row>
    <row r="93" s="2" customFormat="1" ht="12.95" customHeight="1" spans="1:16">
      <c r="A93" s="15">
        <v>88</v>
      </c>
      <c r="B93" s="7" t="s">
        <v>196</v>
      </c>
      <c r="C93" s="7">
        <v>1660</v>
      </c>
      <c r="D93" s="16">
        <f t="shared" si="4"/>
        <v>5237.95180722892</v>
      </c>
      <c r="E93" s="7" t="s">
        <v>197</v>
      </c>
      <c r="F93" s="17">
        <v>44545</v>
      </c>
      <c r="G93" s="16">
        <v>8695000</v>
      </c>
      <c r="H93" s="8"/>
      <c r="I93" s="8"/>
      <c r="J93" s="16">
        <v>424750</v>
      </c>
      <c r="K93" s="8">
        <v>0</v>
      </c>
      <c r="L93" s="16">
        <v>0</v>
      </c>
      <c r="M93" s="16">
        <v>5652000</v>
      </c>
      <c r="N93" s="16">
        <v>2214000</v>
      </c>
      <c r="O93" s="16">
        <f t="shared" si="6"/>
        <v>7866000</v>
      </c>
      <c r="P93" s="16">
        <f t="shared" si="5"/>
        <v>1253750</v>
      </c>
    </row>
    <row r="94" s="2" customFormat="1" ht="12.95" customHeight="1" spans="1:16">
      <c r="A94" s="15">
        <v>89</v>
      </c>
      <c r="B94" s="7" t="s">
        <v>198</v>
      </c>
      <c r="C94" s="7">
        <v>1660</v>
      </c>
      <c r="D94" s="16">
        <f t="shared" si="4"/>
        <v>5665.06024096385</v>
      </c>
      <c r="E94" s="7" t="s">
        <v>199</v>
      </c>
      <c r="F94" s="17">
        <v>44709</v>
      </c>
      <c r="G94" s="16">
        <v>9404000</v>
      </c>
      <c r="H94" s="8"/>
      <c r="I94" s="8"/>
      <c r="J94" s="16">
        <v>384550</v>
      </c>
      <c r="K94" s="8">
        <v>0</v>
      </c>
      <c r="L94" s="16">
        <v>0</v>
      </c>
      <c r="M94" s="16">
        <v>0</v>
      </c>
      <c r="N94" s="16">
        <v>9992200</v>
      </c>
      <c r="O94" s="16">
        <f t="shared" si="6"/>
        <v>9992200</v>
      </c>
      <c r="P94" s="16">
        <f t="shared" si="5"/>
        <v>-203650</v>
      </c>
    </row>
    <row r="95" s="2" customFormat="1" ht="12.95" customHeight="1" spans="1:16">
      <c r="A95" s="15">
        <v>90</v>
      </c>
      <c r="B95" s="7" t="s">
        <v>200</v>
      </c>
      <c r="C95" s="7">
        <v>1660</v>
      </c>
      <c r="D95" s="16">
        <f t="shared" si="4"/>
        <v>4766.26506024096</v>
      </c>
      <c r="E95" s="7" t="s">
        <v>201</v>
      </c>
      <c r="F95" s="17">
        <v>44231</v>
      </c>
      <c r="G95" s="16">
        <v>7912000</v>
      </c>
      <c r="H95" s="8"/>
      <c r="I95" s="8"/>
      <c r="J95" s="16">
        <v>385600</v>
      </c>
      <c r="K95" s="8">
        <v>0</v>
      </c>
      <c r="L95" s="16">
        <v>825000</v>
      </c>
      <c r="M95" s="16">
        <v>3737000</v>
      </c>
      <c r="N95" s="16">
        <v>2850000</v>
      </c>
      <c r="O95" s="16">
        <f t="shared" si="6"/>
        <v>7412000</v>
      </c>
      <c r="P95" s="16">
        <f t="shared" si="5"/>
        <v>885600</v>
      </c>
    </row>
    <row r="96" s="2" customFormat="1" ht="12.95" customHeight="1" spans="1:16">
      <c r="A96" s="15">
        <v>91</v>
      </c>
      <c r="B96" s="7" t="s">
        <v>202</v>
      </c>
      <c r="C96" s="7">
        <v>1660</v>
      </c>
      <c r="D96" s="16">
        <f t="shared" si="4"/>
        <v>4190.96385542169</v>
      </c>
      <c r="E96" s="7" t="s">
        <v>203</v>
      </c>
      <c r="F96" s="17">
        <v>43845</v>
      </c>
      <c r="G96" s="16">
        <v>6957000</v>
      </c>
      <c r="H96" s="8"/>
      <c r="I96" s="8"/>
      <c r="J96" s="16">
        <v>337850</v>
      </c>
      <c r="K96" s="16">
        <v>1293000</v>
      </c>
      <c r="L96" s="16">
        <v>0</v>
      </c>
      <c r="M96" s="16">
        <v>2744000</v>
      </c>
      <c r="N96" s="16">
        <v>2446000</v>
      </c>
      <c r="O96" s="16">
        <f t="shared" si="6"/>
        <v>6483000</v>
      </c>
      <c r="P96" s="16">
        <f t="shared" si="5"/>
        <v>811850</v>
      </c>
    </row>
    <row r="97" s="2" customFormat="1" ht="12.95" customHeight="1" spans="1:16">
      <c r="A97" s="15">
        <v>92</v>
      </c>
      <c r="B97" s="7" t="s">
        <v>204</v>
      </c>
      <c r="C97" s="7">
        <v>1660</v>
      </c>
      <c r="D97" s="16">
        <f t="shared" si="4"/>
        <v>4666.26506024096</v>
      </c>
      <c r="E97" s="7" t="s">
        <v>205</v>
      </c>
      <c r="F97" s="17">
        <v>44235</v>
      </c>
      <c r="G97" s="16">
        <v>7746000</v>
      </c>
      <c r="H97" s="8"/>
      <c r="I97" s="8"/>
      <c r="J97" s="16">
        <v>315750</v>
      </c>
      <c r="K97" s="8">
        <v>0</v>
      </c>
      <c r="L97" s="16">
        <v>1225000</v>
      </c>
      <c r="M97" s="16">
        <v>3242000</v>
      </c>
      <c r="N97" s="16">
        <v>1848000</v>
      </c>
      <c r="O97" s="16">
        <f t="shared" si="6"/>
        <v>6315000</v>
      </c>
      <c r="P97" s="16">
        <f t="shared" si="5"/>
        <v>1746750</v>
      </c>
    </row>
    <row r="98" s="2" customFormat="1" ht="12.95" customHeight="1" spans="1:16">
      <c r="A98" s="15">
        <v>93</v>
      </c>
      <c r="B98" s="7" t="s">
        <v>206</v>
      </c>
      <c r="C98" s="7">
        <v>1660</v>
      </c>
      <c r="D98" s="16">
        <f t="shared" si="4"/>
        <v>3943.3734939759</v>
      </c>
      <c r="E98" s="7" t="s">
        <v>207</v>
      </c>
      <c r="F98" s="17">
        <v>44240</v>
      </c>
      <c r="G98" s="16">
        <v>6546000</v>
      </c>
      <c r="H98" s="8"/>
      <c r="I98" s="8"/>
      <c r="J98" s="16">
        <v>317300</v>
      </c>
      <c r="K98" s="8">
        <v>0</v>
      </c>
      <c r="L98" s="16">
        <v>312000</v>
      </c>
      <c r="M98" s="16">
        <v>2967000</v>
      </c>
      <c r="N98" s="16">
        <v>3067000</v>
      </c>
      <c r="O98" s="16">
        <f t="shared" si="6"/>
        <v>6346000</v>
      </c>
      <c r="P98" s="16">
        <f t="shared" si="5"/>
        <v>517300</v>
      </c>
    </row>
    <row r="99" s="2" customFormat="1" ht="12.95" customHeight="1" spans="1:16">
      <c r="A99" s="15">
        <v>94</v>
      </c>
      <c r="B99" s="7" t="s">
        <v>208</v>
      </c>
      <c r="C99" s="7">
        <v>1660</v>
      </c>
      <c r="D99" s="16">
        <f t="shared" si="4"/>
        <v>5527.10843373494</v>
      </c>
      <c r="E99" s="7" t="s">
        <v>209</v>
      </c>
      <c r="F99" s="17">
        <v>44708</v>
      </c>
      <c r="G99" s="16">
        <v>9175000</v>
      </c>
      <c r="H99" s="8"/>
      <c r="I99" s="8"/>
      <c r="J99" s="16">
        <v>375000</v>
      </c>
      <c r="K99" s="8">
        <v>0</v>
      </c>
      <c r="L99" s="16">
        <v>0</v>
      </c>
      <c r="M99" s="16">
        <v>0</v>
      </c>
      <c r="N99" s="16">
        <v>9633750</v>
      </c>
      <c r="O99" s="16">
        <f t="shared" si="6"/>
        <v>9633750</v>
      </c>
      <c r="P99" s="16">
        <f t="shared" si="5"/>
        <v>-83750</v>
      </c>
    </row>
    <row r="100" s="2" customFormat="1" ht="12.95" customHeight="1" spans="1:16">
      <c r="A100" s="15">
        <v>95</v>
      </c>
      <c r="B100" s="7" t="s">
        <v>210</v>
      </c>
      <c r="C100" s="7">
        <v>1660</v>
      </c>
      <c r="D100" s="16">
        <f t="shared" si="4"/>
        <v>4473.49397590361</v>
      </c>
      <c r="E100" s="7" t="s">
        <v>211</v>
      </c>
      <c r="F100" s="17">
        <v>44297</v>
      </c>
      <c r="G100" s="16">
        <v>7426000</v>
      </c>
      <c r="H100" s="8"/>
      <c r="I100" s="8"/>
      <c r="J100" s="16">
        <v>296900</v>
      </c>
      <c r="K100" s="8">
        <v>0</v>
      </c>
      <c r="L100" s="16">
        <v>0</v>
      </c>
      <c r="M100" s="16">
        <v>2962250</v>
      </c>
      <c r="N100" s="16">
        <v>2975750</v>
      </c>
      <c r="O100" s="16">
        <f t="shared" si="6"/>
        <v>5938000</v>
      </c>
      <c r="P100" s="16">
        <f t="shared" si="5"/>
        <v>1784900</v>
      </c>
    </row>
    <row r="101" s="2" customFormat="1" ht="12.95" customHeight="1" spans="1:16">
      <c r="A101" s="15">
        <v>96</v>
      </c>
      <c r="B101" s="7" t="s">
        <v>212</v>
      </c>
      <c r="C101" s="7">
        <v>1660</v>
      </c>
      <c r="D101" s="16">
        <f t="shared" si="4"/>
        <v>4915.66265060241</v>
      </c>
      <c r="E101" s="7" t="s">
        <v>213</v>
      </c>
      <c r="F101" s="17">
        <v>44424</v>
      </c>
      <c r="G101" s="16">
        <v>8160000</v>
      </c>
      <c r="H101" s="8"/>
      <c r="I101" s="8"/>
      <c r="J101" s="16">
        <v>398000</v>
      </c>
      <c r="K101" s="8">
        <v>0</v>
      </c>
      <c r="L101" s="16">
        <v>0</v>
      </c>
      <c r="M101" s="16">
        <v>4700000</v>
      </c>
      <c r="N101" s="16">
        <v>2953000</v>
      </c>
      <c r="O101" s="16">
        <f t="shared" si="6"/>
        <v>7653000</v>
      </c>
      <c r="P101" s="16">
        <f t="shared" si="5"/>
        <v>905000</v>
      </c>
    </row>
    <row r="102" s="2" customFormat="1" ht="12.95" customHeight="1" spans="1:16">
      <c r="A102" s="15">
        <v>97</v>
      </c>
      <c r="B102" s="7" t="s">
        <v>214</v>
      </c>
      <c r="C102" s="7">
        <v>1660</v>
      </c>
      <c r="D102" s="16">
        <f t="shared" si="4"/>
        <v>4766.26506024096</v>
      </c>
      <c r="E102" s="7" t="s">
        <v>215</v>
      </c>
      <c r="F102" s="17">
        <v>44279</v>
      </c>
      <c r="G102" s="16">
        <v>7912000</v>
      </c>
      <c r="H102" s="8"/>
      <c r="I102" s="8"/>
      <c r="J102" s="16">
        <v>322600</v>
      </c>
      <c r="K102" s="8">
        <v>0</v>
      </c>
      <c r="L102" s="16">
        <v>25000</v>
      </c>
      <c r="M102" s="16">
        <v>4540000</v>
      </c>
      <c r="N102" s="16">
        <v>3150000</v>
      </c>
      <c r="O102" s="16">
        <f t="shared" si="6"/>
        <v>7715000</v>
      </c>
      <c r="P102" s="16">
        <f t="shared" si="5"/>
        <v>519600</v>
      </c>
    </row>
    <row r="103" s="2" customFormat="1" ht="12.95" customHeight="1" spans="1:16">
      <c r="A103" s="15">
        <v>98</v>
      </c>
      <c r="B103" s="7" t="s">
        <v>216</v>
      </c>
      <c r="C103" s="7">
        <v>1660</v>
      </c>
      <c r="D103" s="16">
        <f t="shared" si="4"/>
        <v>5115.06024096385</v>
      </c>
      <c r="E103" s="7" t="s">
        <v>217</v>
      </c>
      <c r="F103" s="17">
        <v>44483</v>
      </c>
      <c r="G103" s="16">
        <v>8491000</v>
      </c>
      <c r="H103" s="8"/>
      <c r="I103" s="8"/>
      <c r="J103" s="16">
        <v>346650</v>
      </c>
      <c r="K103" s="8">
        <v>0</v>
      </c>
      <c r="L103" s="8">
        <v>0</v>
      </c>
      <c r="M103" s="16">
        <v>1575000</v>
      </c>
      <c r="N103" s="16">
        <v>4500000</v>
      </c>
      <c r="O103" s="16">
        <f t="shared" si="6"/>
        <v>6075000</v>
      </c>
      <c r="P103" s="16">
        <f t="shared" si="5"/>
        <v>2762650</v>
      </c>
    </row>
    <row r="104" s="2" customFormat="1" ht="12.95" customHeight="1" spans="1:16">
      <c r="A104" s="15">
        <v>99</v>
      </c>
      <c r="B104" s="7" t="s">
        <v>218</v>
      </c>
      <c r="C104" s="7">
        <v>1660</v>
      </c>
      <c r="D104" s="16">
        <f t="shared" si="4"/>
        <v>5616.26506024096</v>
      </c>
      <c r="E104" s="7" t="s">
        <v>219</v>
      </c>
      <c r="F104" s="17">
        <v>44707</v>
      </c>
      <c r="G104" s="16">
        <v>9323000</v>
      </c>
      <c r="H104" s="8"/>
      <c r="I104" s="8"/>
      <c r="J104" s="16">
        <v>268650</v>
      </c>
      <c r="K104" s="8">
        <v>0</v>
      </c>
      <c r="L104" s="16">
        <v>0</v>
      </c>
      <c r="M104" s="16">
        <v>0</v>
      </c>
      <c r="N104" s="16">
        <v>7623000</v>
      </c>
      <c r="O104" s="16">
        <f t="shared" si="6"/>
        <v>7623000</v>
      </c>
      <c r="P104" s="16">
        <f t="shared" si="5"/>
        <v>1968650</v>
      </c>
    </row>
    <row r="105" s="2" customFormat="1" ht="12.95" customHeight="1" spans="1:16">
      <c r="A105" s="15">
        <v>100</v>
      </c>
      <c r="B105" s="7" t="s">
        <v>220</v>
      </c>
      <c r="C105" s="7">
        <v>1660</v>
      </c>
      <c r="D105" s="16">
        <f t="shared" si="4"/>
        <v>5115.06024096385</v>
      </c>
      <c r="E105" s="7" t="s">
        <v>221</v>
      </c>
      <c r="F105" s="17">
        <v>44500</v>
      </c>
      <c r="G105" s="16">
        <v>8491000</v>
      </c>
      <c r="H105" s="8"/>
      <c r="I105" s="8"/>
      <c r="J105" s="16">
        <v>346650</v>
      </c>
      <c r="K105" s="16">
        <v>0</v>
      </c>
      <c r="L105" s="16">
        <v>0</v>
      </c>
      <c r="M105" s="16">
        <v>4880005</v>
      </c>
      <c r="N105" s="16">
        <v>2038000</v>
      </c>
      <c r="O105" s="16">
        <f t="shared" si="6"/>
        <v>6918005</v>
      </c>
      <c r="P105" s="16">
        <f t="shared" si="5"/>
        <v>1919645</v>
      </c>
    </row>
    <row r="106" s="2" customFormat="1" ht="12.95" customHeight="1" spans="1:16">
      <c r="A106" s="15">
        <v>101</v>
      </c>
      <c r="B106" s="7" t="s">
        <v>222</v>
      </c>
      <c r="C106" s="7">
        <v>1660</v>
      </c>
      <c r="D106" s="16">
        <f t="shared" si="4"/>
        <v>4162.65060240964</v>
      </c>
      <c r="E106" s="7" t="s">
        <v>223</v>
      </c>
      <c r="F106" s="21">
        <v>44342</v>
      </c>
      <c r="G106" s="16">
        <v>6910000</v>
      </c>
      <c r="H106" s="8"/>
      <c r="I106" s="8"/>
      <c r="J106" s="16">
        <v>272810</v>
      </c>
      <c r="K106" s="8">
        <v>0</v>
      </c>
      <c r="L106" s="16">
        <v>0</v>
      </c>
      <c r="M106" s="16">
        <v>3574000</v>
      </c>
      <c r="N106" s="16">
        <v>1882000</v>
      </c>
      <c r="O106" s="16">
        <f t="shared" si="6"/>
        <v>5456000</v>
      </c>
      <c r="P106" s="16">
        <f t="shared" si="5"/>
        <v>1726810</v>
      </c>
    </row>
    <row r="107" s="2" customFormat="1" ht="12.95" customHeight="1" spans="1:16">
      <c r="A107" s="15">
        <v>102</v>
      </c>
      <c r="B107" s="7" t="s">
        <v>224</v>
      </c>
      <c r="C107" s="7">
        <v>1660</v>
      </c>
      <c r="D107" s="16">
        <f t="shared" si="4"/>
        <v>3811.44578313253</v>
      </c>
      <c r="E107" s="7" t="s">
        <v>225</v>
      </c>
      <c r="F107" s="17">
        <v>44204</v>
      </c>
      <c r="G107" s="16">
        <v>6327000</v>
      </c>
      <c r="H107" s="8"/>
      <c r="I107" s="8"/>
      <c r="J107" s="16">
        <v>244050</v>
      </c>
      <c r="K107" s="16">
        <v>0</v>
      </c>
      <c r="L107" s="16">
        <v>225000</v>
      </c>
      <c r="M107" s="16">
        <v>2797000</v>
      </c>
      <c r="N107" s="16">
        <v>3500000</v>
      </c>
      <c r="O107" s="16">
        <f t="shared" si="6"/>
        <v>6522000</v>
      </c>
      <c r="P107" s="16">
        <f t="shared" si="5"/>
        <v>49050</v>
      </c>
    </row>
    <row r="108" s="2" customFormat="1" ht="12.95" customHeight="1" spans="1:16">
      <c r="A108" s="15">
        <v>103</v>
      </c>
      <c r="B108" s="7" t="s">
        <v>226</v>
      </c>
      <c r="C108" s="7">
        <v>1360</v>
      </c>
      <c r="D108" s="16">
        <f t="shared" si="4"/>
        <v>4785.29411764706</v>
      </c>
      <c r="E108" s="7" t="s">
        <v>227</v>
      </c>
      <c r="F108" s="17">
        <v>44273</v>
      </c>
      <c r="G108" s="16">
        <v>6508000</v>
      </c>
      <c r="H108" s="8"/>
      <c r="I108" s="8"/>
      <c r="J108" s="16">
        <v>315400</v>
      </c>
      <c r="K108" s="16">
        <v>0</v>
      </c>
      <c r="L108" s="16">
        <v>225000</v>
      </c>
      <c r="M108" s="16">
        <v>4966000</v>
      </c>
      <c r="N108" s="16">
        <v>1605228</v>
      </c>
      <c r="O108" s="16">
        <f t="shared" si="6"/>
        <v>6796228</v>
      </c>
      <c r="P108" s="16">
        <f t="shared" si="5"/>
        <v>27172</v>
      </c>
    </row>
    <row r="109" s="2" customFormat="1" ht="12.95" customHeight="1" spans="1:16">
      <c r="A109" s="15">
        <v>104</v>
      </c>
      <c r="B109" s="7" t="s">
        <v>228</v>
      </c>
      <c r="C109" s="7">
        <v>1360</v>
      </c>
      <c r="D109" s="16">
        <f t="shared" si="4"/>
        <v>3650</v>
      </c>
      <c r="E109" s="7" t="s">
        <v>229</v>
      </c>
      <c r="F109" s="17">
        <v>44048</v>
      </c>
      <c r="G109" s="16">
        <v>4964000</v>
      </c>
      <c r="H109" s="8"/>
      <c r="I109" s="8"/>
      <c r="J109" s="16">
        <v>248200</v>
      </c>
      <c r="K109" s="16">
        <v>0</v>
      </c>
      <c r="L109" s="16">
        <v>3432000</v>
      </c>
      <c r="M109" s="16">
        <v>1780200</v>
      </c>
      <c r="N109" s="16"/>
      <c r="O109" s="16">
        <f t="shared" si="6"/>
        <v>5212200</v>
      </c>
      <c r="P109" s="16">
        <f t="shared" si="5"/>
        <v>0</v>
      </c>
    </row>
    <row r="110" s="2" customFormat="1" ht="12.95" customHeight="1" spans="1:16">
      <c r="A110" s="15">
        <v>105</v>
      </c>
      <c r="B110" s="7" t="s">
        <v>230</v>
      </c>
      <c r="C110" s="7">
        <v>1360</v>
      </c>
      <c r="D110" s="16">
        <f t="shared" si="4"/>
        <v>5305.88235294118</v>
      </c>
      <c r="E110" s="7" t="s">
        <v>39</v>
      </c>
      <c r="F110" s="17">
        <v>44656</v>
      </c>
      <c r="G110" s="16">
        <v>7216000</v>
      </c>
      <c r="H110" s="8"/>
      <c r="I110" s="8"/>
      <c r="J110" s="16">
        <v>11250</v>
      </c>
      <c r="K110" s="8">
        <v>0</v>
      </c>
      <c r="L110" s="16">
        <v>0</v>
      </c>
      <c r="M110" s="16">
        <v>0</v>
      </c>
      <c r="N110" s="16">
        <v>225000</v>
      </c>
      <c r="O110" s="16">
        <f t="shared" si="6"/>
        <v>225000</v>
      </c>
      <c r="P110" s="16">
        <f t="shared" si="5"/>
        <v>7002250</v>
      </c>
    </row>
    <row r="111" s="2" customFormat="1" ht="12.95" customHeight="1" spans="1:16">
      <c r="A111" s="15">
        <v>106</v>
      </c>
      <c r="B111" s="7" t="s">
        <v>231</v>
      </c>
      <c r="C111" s="7">
        <v>1360</v>
      </c>
      <c r="D111" s="16">
        <f t="shared" si="4"/>
        <v>4183.82352941176</v>
      </c>
      <c r="E111" s="7" t="s">
        <v>232</v>
      </c>
      <c r="F111" s="17">
        <v>44079</v>
      </c>
      <c r="G111" s="16">
        <v>5690000</v>
      </c>
      <c r="H111" s="8"/>
      <c r="I111" s="8"/>
      <c r="J111" s="16">
        <v>274500</v>
      </c>
      <c r="K111" s="16">
        <v>0</v>
      </c>
      <c r="L111" s="16">
        <v>1574400</v>
      </c>
      <c r="M111" s="16">
        <v>2473000</v>
      </c>
      <c r="N111" s="16">
        <v>1947600</v>
      </c>
      <c r="O111" s="16">
        <f t="shared" si="6"/>
        <v>5995000</v>
      </c>
      <c r="P111" s="16">
        <f t="shared" si="5"/>
        <v>-30500</v>
      </c>
    </row>
    <row r="112" s="2" customFormat="1" ht="12.95" customHeight="1" spans="1:16">
      <c r="A112" s="15">
        <v>107</v>
      </c>
      <c r="B112" s="7" t="s">
        <v>233</v>
      </c>
      <c r="C112" s="7">
        <v>1360</v>
      </c>
      <c r="D112" s="16">
        <f t="shared" si="4"/>
        <v>4385.29411764706</v>
      </c>
      <c r="E112" s="7" t="s">
        <v>234</v>
      </c>
      <c r="F112" s="17">
        <v>43890</v>
      </c>
      <c r="G112" s="16">
        <v>5964000</v>
      </c>
      <c r="H112" s="8"/>
      <c r="I112" s="8"/>
      <c r="J112" s="16">
        <v>288200</v>
      </c>
      <c r="K112" s="16">
        <v>225000</v>
      </c>
      <c r="L112" s="16">
        <v>895000</v>
      </c>
      <c r="M112" s="16">
        <v>1564000</v>
      </c>
      <c r="N112" s="16">
        <v>3330000</v>
      </c>
      <c r="O112" s="16">
        <f t="shared" si="6"/>
        <v>6014000</v>
      </c>
      <c r="P112" s="16">
        <f t="shared" si="5"/>
        <v>238200</v>
      </c>
    </row>
    <row r="113" s="2" customFormat="1" ht="12.95" customHeight="1" spans="1:16">
      <c r="A113" s="15">
        <v>108</v>
      </c>
      <c r="B113" s="7" t="s">
        <v>235</v>
      </c>
      <c r="C113" s="7">
        <v>1360</v>
      </c>
      <c r="D113" s="16">
        <f t="shared" si="4"/>
        <v>4435.29411764706</v>
      </c>
      <c r="E113" s="7" t="s">
        <v>236</v>
      </c>
      <c r="F113" s="17">
        <v>43895</v>
      </c>
      <c r="G113" s="16">
        <v>6032000</v>
      </c>
      <c r="H113" s="8"/>
      <c r="I113" s="8"/>
      <c r="J113" s="16">
        <f>G113*5%</f>
        <v>301600</v>
      </c>
      <c r="K113" s="16">
        <v>0</v>
      </c>
      <c r="L113" s="16">
        <v>900000</v>
      </c>
      <c r="M113" s="16">
        <v>3766000</v>
      </c>
      <c r="N113" s="16">
        <f>1473428</f>
        <v>1473428</v>
      </c>
      <c r="O113" s="16">
        <f t="shared" si="6"/>
        <v>6139428</v>
      </c>
      <c r="P113" s="16">
        <f t="shared" si="5"/>
        <v>194172</v>
      </c>
    </row>
    <row r="114" s="2" customFormat="1" ht="12.95" customHeight="1" spans="1:16">
      <c r="A114" s="15">
        <v>109</v>
      </c>
      <c r="B114" s="7" t="s">
        <v>237</v>
      </c>
      <c r="C114" s="7">
        <v>1360</v>
      </c>
      <c r="D114" s="16">
        <f t="shared" si="4"/>
        <v>4330.88235294118</v>
      </c>
      <c r="E114" s="7" t="s">
        <v>238</v>
      </c>
      <c r="F114" s="17">
        <v>43887</v>
      </c>
      <c r="G114" s="16">
        <v>5890000</v>
      </c>
      <c r="H114" s="8"/>
      <c r="I114" s="8"/>
      <c r="J114" s="16">
        <v>284500</v>
      </c>
      <c r="K114" s="16">
        <v>225000</v>
      </c>
      <c r="L114" s="16">
        <v>900000</v>
      </c>
      <c r="M114" s="16">
        <v>4000000</v>
      </c>
      <c r="N114" s="16">
        <v>816000</v>
      </c>
      <c r="O114" s="16">
        <f t="shared" si="6"/>
        <v>5941000</v>
      </c>
      <c r="P114" s="16">
        <f t="shared" si="5"/>
        <v>233500</v>
      </c>
    </row>
    <row r="115" s="2" customFormat="1" ht="12.95" customHeight="1" spans="1:16">
      <c r="A115" s="15">
        <v>110</v>
      </c>
      <c r="B115" s="7" t="s">
        <v>239</v>
      </c>
      <c r="C115" s="7">
        <v>1360</v>
      </c>
      <c r="D115" s="16">
        <f t="shared" si="4"/>
        <v>4485.29411764706</v>
      </c>
      <c r="E115" s="7" t="s">
        <v>240</v>
      </c>
      <c r="F115" s="17">
        <v>44048</v>
      </c>
      <c r="G115" s="16">
        <v>6100000</v>
      </c>
      <c r="H115" s="8"/>
      <c r="I115" s="8"/>
      <c r="J115" s="16">
        <v>295000</v>
      </c>
      <c r="K115" s="8">
        <v>0</v>
      </c>
      <c r="L115" s="16">
        <v>1646800</v>
      </c>
      <c r="M115" s="16">
        <v>1900000</v>
      </c>
      <c r="N115" s="16">
        <v>2384000</v>
      </c>
      <c r="O115" s="16">
        <f t="shared" si="6"/>
        <v>5930800</v>
      </c>
      <c r="P115" s="16">
        <f t="shared" si="5"/>
        <v>464200</v>
      </c>
    </row>
    <row r="116" s="2" customFormat="1" ht="12.95" customHeight="1" spans="1:16">
      <c r="A116" s="15">
        <v>111</v>
      </c>
      <c r="B116" s="7" t="s">
        <v>241</v>
      </c>
      <c r="C116" s="7">
        <v>1360</v>
      </c>
      <c r="D116" s="16">
        <f t="shared" si="4"/>
        <v>3623.52941176471</v>
      </c>
      <c r="E116" s="7" t="s">
        <v>242</v>
      </c>
      <c r="F116" s="17">
        <v>43880</v>
      </c>
      <c r="G116" s="16">
        <v>4928000</v>
      </c>
      <c r="H116" s="8"/>
      <c r="I116" s="8"/>
      <c r="J116" s="16">
        <v>236400</v>
      </c>
      <c r="K116" s="8">
        <v>225000</v>
      </c>
      <c r="L116" s="16">
        <v>0</v>
      </c>
      <c r="M116" s="16">
        <v>2235400</v>
      </c>
      <c r="N116" s="16">
        <v>2266800</v>
      </c>
      <c r="O116" s="16">
        <f t="shared" si="6"/>
        <v>4727200</v>
      </c>
      <c r="P116" s="16">
        <f t="shared" si="5"/>
        <v>437200</v>
      </c>
    </row>
    <row r="117" s="2" customFormat="1" ht="12.95" customHeight="1" spans="1:16">
      <c r="A117" s="15">
        <v>112</v>
      </c>
      <c r="B117" s="7" t="s">
        <v>243</v>
      </c>
      <c r="C117" s="7">
        <v>1360</v>
      </c>
      <c r="D117" s="16">
        <f t="shared" si="4"/>
        <v>4435.29411764706</v>
      </c>
      <c r="E117" s="7" t="s">
        <v>244</v>
      </c>
      <c r="F117" s="17">
        <v>44110</v>
      </c>
      <c r="G117" s="16">
        <v>6032000</v>
      </c>
      <c r="H117" s="8"/>
      <c r="I117" s="8"/>
      <c r="J117" s="16">
        <f>G117*5%</f>
        <v>301600</v>
      </c>
      <c r="K117" s="16">
        <v>0</v>
      </c>
      <c r="L117" s="16">
        <v>1207000</v>
      </c>
      <c r="M117" s="16"/>
      <c r="N117" s="16">
        <v>5126600</v>
      </c>
      <c r="O117" s="16">
        <f t="shared" si="6"/>
        <v>6333600</v>
      </c>
      <c r="P117" s="16">
        <f t="shared" si="5"/>
        <v>0</v>
      </c>
    </row>
    <row r="118" s="2" customFormat="1" ht="12.95" customHeight="1" spans="1:16">
      <c r="A118" s="15">
        <v>113</v>
      </c>
      <c r="B118" s="7" t="s">
        <v>245</v>
      </c>
      <c r="C118" s="7">
        <v>1360</v>
      </c>
      <c r="D118" s="16">
        <f t="shared" si="4"/>
        <v>4385.29411764706</v>
      </c>
      <c r="E118" s="7" t="s">
        <v>246</v>
      </c>
      <c r="F118" s="17">
        <v>44000</v>
      </c>
      <c r="G118" s="16">
        <v>5964000</v>
      </c>
      <c r="H118" s="8"/>
      <c r="I118" s="8"/>
      <c r="J118" s="16">
        <v>288200</v>
      </c>
      <c r="K118" s="16">
        <v>0</v>
      </c>
      <c r="L118" s="16">
        <v>3620000</v>
      </c>
      <c r="M118" s="16">
        <v>1388000</v>
      </c>
      <c r="N118" s="16">
        <v>929000</v>
      </c>
      <c r="O118" s="16">
        <f t="shared" si="6"/>
        <v>5937000</v>
      </c>
      <c r="P118" s="16">
        <f t="shared" si="5"/>
        <v>315200</v>
      </c>
    </row>
    <row r="119" s="2" customFormat="1" ht="12.95" customHeight="1" spans="1:16">
      <c r="A119" s="15">
        <v>114</v>
      </c>
      <c r="B119" s="7" t="s">
        <v>247</v>
      </c>
      <c r="C119" s="7">
        <v>1360</v>
      </c>
      <c r="D119" s="16">
        <f t="shared" si="4"/>
        <v>4385.29411764706</v>
      </c>
      <c r="E119" s="7" t="s">
        <v>248</v>
      </c>
      <c r="F119" s="17">
        <v>44000</v>
      </c>
      <c r="G119" s="16">
        <v>5964000</v>
      </c>
      <c r="H119" s="8"/>
      <c r="I119" s="8"/>
      <c r="J119" s="16">
        <v>288200</v>
      </c>
      <c r="K119" s="16">
        <v>0</v>
      </c>
      <c r="L119" s="16">
        <v>1120000</v>
      </c>
      <c r="M119" s="16">
        <v>2322000</v>
      </c>
      <c r="N119" s="16">
        <v>2826528</v>
      </c>
      <c r="O119" s="16">
        <f t="shared" si="6"/>
        <v>6268528</v>
      </c>
      <c r="P119" s="16">
        <f t="shared" si="5"/>
        <v>-16328</v>
      </c>
    </row>
    <row r="120" s="2" customFormat="1" ht="12.95" customHeight="1" spans="1:16">
      <c r="A120" s="15">
        <v>115</v>
      </c>
      <c r="B120" s="7" t="s">
        <v>249</v>
      </c>
      <c r="C120" s="7">
        <v>1360</v>
      </c>
      <c r="D120" s="16">
        <f t="shared" si="4"/>
        <v>3647.79411764706</v>
      </c>
      <c r="E120" s="7" t="s">
        <v>250</v>
      </c>
      <c r="F120" s="17">
        <v>43869</v>
      </c>
      <c r="G120" s="16">
        <v>4961000</v>
      </c>
      <c r="H120" s="8"/>
      <c r="I120" s="8"/>
      <c r="J120" s="16">
        <v>238050</v>
      </c>
      <c r="K120" s="16">
        <v>235000</v>
      </c>
      <c r="L120" s="16">
        <v>0</v>
      </c>
      <c r="M120" s="16">
        <v>2186000</v>
      </c>
      <c r="N120" s="16">
        <v>2018516</v>
      </c>
      <c r="O120" s="16">
        <f t="shared" si="6"/>
        <v>4439516</v>
      </c>
      <c r="P120" s="16">
        <f t="shared" si="5"/>
        <v>759534</v>
      </c>
    </row>
    <row r="121" s="2" customFormat="1" ht="12.95" customHeight="1" spans="1:16">
      <c r="A121" s="15">
        <v>116</v>
      </c>
      <c r="B121" s="7" t="s">
        <v>251</v>
      </c>
      <c r="C121" s="7">
        <v>1360</v>
      </c>
      <c r="D121" s="16">
        <f t="shared" si="4"/>
        <v>5805.88235294118</v>
      </c>
      <c r="E121" s="7" t="s">
        <v>252</v>
      </c>
      <c r="F121" s="17">
        <v>44804</v>
      </c>
      <c r="G121" s="16">
        <v>7896000</v>
      </c>
      <c r="H121" s="8"/>
      <c r="I121" s="8"/>
      <c r="J121" s="16">
        <v>70500</v>
      </c>
      <c r="K121" s="16">
        <v>0</v>
      </c>
      <c r="L121" s="16">
        <v>0</v>
      </c>
      <c r="M121" s="16">
        <v>0</v>
      </c>
      <c r="N121" s="16">
        <v>6599000</v>
      </c>
      <c r="O121" s="16">
        <f t="shared" si="6"/>
        <v>6599000</v>
      </c>
      <c r="P121" s="16">
        <f t="shared" si="5"/>
        <v>1367500</v>
      </c>
    </row>
    <row r="122" s="2" customFormat="1" ht="12.95" customHeight="1" spans="1:16">
      <c r="A122" s="15">
        <v>117</v>
      </c>
      <c r="B122" s="7" t="s">
        <v>253</v>
      </c>
      <c r="C122" s="7">
        <v>1360</v>
      </c>
      <c r="D122" s="16">
        <f t="shared" si="4"/>
        <v>4264.70588235294</v>
      </c>
      <c r="E122" s="7" t="s">
        <v>254</v>
      </c>
      <c r="F122" s="17">
        <v>44079</v>
      </c>
      <c r="G122" s="16">
        <v>5800000</v>
      </c>
      <c r="H122" s="8"/>
      <c r="I122" s="8"/>
      <c r="J122" s="16">
        <v>280000</v>
      </c>
      <c r="K122" s="16">
        <v>0</v>
      </c>
      <c r="L122" s="16">
        <v>1938500</v>
      </c>
      <c r="M122" s="16">
        <v>1698500</v>
      </c>
      <c r="N122" s="16">
        <v>1815000</v>
      </c>
      <c r="O122" s="16">
        <f t="shared" si="6"/>
        <v>5452000</v>
      </c>
      <c r="P122" s="16">
        <f t="shared" si="5"/>
        <v>628000</v>
      </c>
    </row>
    <row r="123" s="2" customFormat="1" ht="12.95" customHeight="1" spans="1:16">
      <c r="A123" s="15">
        <v>118</v>
      </c>
      <c r="B123" s="7" t="s">
        <v>255</v>
      </c>
      <c r="C123" s="7">
        <v>1360</v>
      </c>
      <c r="D123" s="16">
        <f t="shared" si="4"/>
        <v>4200</v>
      </c>
      <c r="E123" s="7" t="s">
        <v>256</v>
      </c>
      <c r="F123" s="17">
        <v>44426</v>
      </c>
      <c r="G123" s="16">
        <v>5712000</v>
      </c>
      <c r="H123" s="8"/>
      <c r="I123" s="8"/>
      <c r="J123" s="16">
        <v>275600</v>
      </c>
      <c r="K123" s="16">
        <v>0</v>
      </c>
      <c r="L123" s="16">
        <v>0</v>
      </c>
      <c r="M123" s="16">
        <v>3167600</v>
      </c>
      <c r="N123" s="16">
        <v>2732031</v>
      </c>
      <c r="O123" s="16">
        <f t="shared" si="6"/>
        <v>5899631</v>
      </c>
      <c r="P123" s="16">
        <f t="shared" si="5"/>
        <v>87969</v>
      </c>
    </row>
    <row r="124" s="2" customFormat="1" ht="12.95" customHeight="1" spans="1:16">
      <c r="A124" s="15">
        <v>119</v>
      </c>
      <c r="B124" s="7" t="s">
        <v>257</v>
      </c>
      <c r="C124" s="7">
        <v>1360</v>
      </c>
      <c r="D124" s="16">
        <f t="shared" si="4"/>
        <v>4936.02941176471</v>
      </c>
      <c r="E124" s="7" t="s">
        <v>258</v>
      </c>
      <c r="F124" s="17">
        <v>44421</v>
      </c>
      <c r="G124" s="16">
        <v>6713000</v>
      </c>
      <c r="H124" s="8"/>
      <c r="I124" s="8"/>
      <c r="J124" s="16">
        <v>325650</v>
      </c>
      <c r="K124" s="16">
        <v>0</v>
      </c>
      <c r="L124" s="16">
        <v>0</v>
      </c>
      <c r="M124" s="16">
        <v>3872000</v>
      </c>
      <c r="N124" s="16">
        <v>2653450</v>
      </c>
      <c r="O124" s="16">
        <f t="shared" si="6"/>
        <v>6525450</v>
      </c>
      <c r="P124" s="16">
        <f t="shared" si="5"/>
        <v>513200</v>
      </c>
    </row>
    <row r="125" s="2" customFormat="1" ht="12.95" customHeight="1" spans="1:16">
      <c r="A125" s="15">
        <v>120</v>
      </c>
      <c r="B125" s="7" t="s">
        <v>259</v>
      </c>
      <c r="C125" s="7">
        <v>1360</v>
      </c>
      <c r="D125" s="16">
        <f t="shared" si="4"/>
        <v>4297.05882352941</v>
      </c>
      <c r="E125" s="7" t="s">
        <v>260</v>
      </c>
      <c r="F125" s="17">
        <v>44410</v>
      </c>
      <c r="G125" s="16">
        <v>5844000</v>
      </c>
      <c r="H125" s="8"/>
      <c r="I125" s="8"/>
      <c r="J125" s="16">
        <v>146200</v>
      </c>
      <c r="K125" s="16">
        <v>0</v>
      </c>
      <c r="L125" s="16">
        <v>0</v>
      </c>
      <c r="M125" s="16">
        <v>225000</v>
      </c>
      <c r="N125" s="16">
        <v>1500000</v>
      </c>
      <c r="O125" s="16">
        <f t="shared" si="6"/>
        <v>1725000</v>
      </c>
      <c r="P125" s="16">
        <f t="shared" si="5"/>
        <v>4265200</v>
      </c>
    </row>
    <row r="126" s="2" customFormat="1" ht="12.95" customHeight="1" spans="1:16">
      <c r="A126" s="15">
        <v>121</v>
      </c>
      <c r="B126" s="7" t="s">
        <v>261</v>
      </c>
      <c r="C126" s="7">
        <v>1360</v>
      </c>
      <c r="D126" s="16">
        <f t="shared" si="4"/>
        <v>4834.55882352941</v>
      </c>
      <c r="E126" s="7" t="s">
        <v>262</v>
      </c>
      <c r="F126" s="17">
        <v>44193</v>
      </c>
      <c r="G126" s="16">
        <v>6575000</v>
      </c>
      <c r="H126" s="8"/>
      <c r="I126" s="8"/>
      <c r="J126" s="16">
        <v>267100</v>
      </c>
      <c r="K126" s="16">
        <v>0</v>
      </c>
      <c r="L126" s="16">
        <v>1211000</v>
      </c>
      <c r="M126" s="16">
        <v>4131000</v>
      </c>
      <c r="N126" s="16">
        <v>53420</v>
      </c>
      <c r="O126" s="16">
        <f t="shared" si="6"/>
        <v>5395420</v>
      </c>
      <c r="P126" s="16">
        <f t="shared" si="5"/>
        <v>1446680</v>
      </c>
    </row>
    <row r="127" s="2" customFormat="1" ht="12.95" customHeight="1" spans="1:16">
      <c r="A127" s="15">
        <v>122</v>
      </c>
      <c r="B127" s="7" t="s">
        <v>263</v>
      </c>
      <c r="C127" s="7">
        <v>1360</v>
      </c>
      <c r="D127" s="16">
        <f t="shared" si="4"/>
        <v>4080.88235294118</v>
      </c>
      <c r="E127" s="7" t="s">
        <v>264</v>
      </c>
      <c r="F127" s="17">
        <v>44193</v>
      </c>
      <c r="G127" s="16">
        <v>5550000</v>
      </c>
      <c r="H127" s="8"/>
      <c r="I127" s="8"/>
      <c r="J127" s="16">
        <v>216100</v>
      </c>
      <c r="K127" s="16">
        <v>0</v>
      </c>
      <c r="L127" s="16">
        <v>225000</v>
      </c>
      <c r="M127" s="16">
        <v>2551000</v>
      </c>
      <c r="N127" s="16">
        <v>1543000</v>
      </c>
      <c r="O127" s="16">
        <f t="shared" si="6"/>
        <v>4319000</v>
      </c>
      <c r="P127" s="16">
        <f t="shared" si="5"/>
        <v>1447100</v>
      </c>
    </row>
    <row r="128" s="2" customFormat="1" ht="12.95" customHeight="1" spans="1:16">
      <c r="A128" s="15">
        <v>123</v>
      </c>
      <c r="B128" s="7" t="s">
        <v>265</v>
      </c>
      <c r="C128" s="7">
        <v>1360</v>
      </c>
      <c r="D128" s="16">
        <f t="shared" si="4"/>
        <v>3802.94117647059</v>
      </c>
      <c r="E128" s="7" t="s">
        <v>266</v>
      </c>
      <c r="F128" s="17">
        <v>44270</v>
      </c>
      <c r="G128" s="16">
        <v>5172000</v>
      </c>
      <c r="H128" s="8"/>
      <c r="I128" s="8"/>
      <c r="J128" s="16">
        <v>197650</v>
      </c>
      <c r="K128" s="16">
        <v>0</v>
      </c>
      <c r="L128" s="16">
        <v>200000</v>
      </c>
      <c r="M128" s="16">
        <v>2223000</v>
      </c>
      <c r="N128" s="16">
        <v>1530000</v>
      </c>
      <c r="O128" s="16">
        <f t="shared" si="6"/>
        <v>3953000</v>
      </c>
      <c r="P128" s="16">
        <f t="shared" si="5"/>
        <v>1416650</v>
      </c>
    </row>
    <row r="129" s="2" customFormat="1" ht="12.95" customHeight="1" spans="1:16">
      <c r="A129" s="15">
        <v>124</v>
      </c>
      <c r="B129" s="7" t="s">
        <v>267</v>
      </c>
      <c r="C129" s="7">
        <v>1360</v>
      </c>
      <c r="D129" s="16">
        <f t="shared" si="4"/>
        <v>3950</v>
      </c>
      <c r="E129" s="7" t="s">
        <v>268</v>
      </c>
      <c r="F129" s="17">
        <v>44203</v>
      </c>
      <c r="G129" s="16">
        <v>5372000</v>
      </c>
      <c r="H129" s="8"/>
      <c r="I129" s="8"/>
      <c r="J129" s="16">
        <v>208710</v>
      </c>
      <c r="K129" s="16">
        <v>0</v>
      </c>
      <c r="L129" s="16">
        <v>225000</v>
      </c>
      <c r="M129" s="16">
        <v>2462000</v>
      </c>
      <c r="N129" s="16">
        <v>1487200</v>
      </c>
      <c r="O129" s="16">
        <f t="shared" si="6"/>
        <v>4174200</v>
      </c>
      <c r="P129" s="16">
        <f t="shared" si="5"/>
        <v>1406510</v>
      </c>
    </row>
    <row r="130" s="2" customFormat="1" ht="12.95" customHeight="1" spans="1:16">
      <c r="A130" s="15">
        <v>125</v>
      </c>
      <c r="B130" s="7" t="s">
        <v>269</v>
      </c>
      <c r="C130" s="7">
        <v>1360</v>
      </c>
      <c r="D130" s="16">
        <f t="shared" si="4"/>
        <v>4935.29411764706</v>
      </c>
      <c r="E130" s="7" t="s">
        <v>270</v>
      </c>
      <c r="F130" s="17">
        <v>44426</v>
      </c>
      <c r="G130" s="16">
        <v>6712000</v>
      </c>
      <c r="H130" s="8"/>
      <c r="I130" s="8"/>
      <c r="J130" s="16">
        <v>272800</v>
      </c>
      <c r="K130" s="16">
        <v>0</v>
      </c>
      <c r="L130" s="16">
        <v>0</v>
      </c>
      <c r="M130" s="16">
        <v>3872000</v>
      </c>
      <c r="N130" s="16">
        <v>1584000</v>
      </c>
      <c r="O130" s="16">
        <f t="shared" si="6"/>
        <v>5456000</v>
      </c>
      <c r="P130" s="16">
        <f t="shared" si="5"/>
        <v>1528800</v>
      </c>
    </row>
    <row r="131" s="2" customFormat="1" ht="12.95" customHeight="1" spans="1:16">
      <c r="A131" s="15">
        <v>126</v>
      </c>
      <c r="B131" s="7" t="s">
        <v>271</v>
      </c>
      <c r="C131" s="7">
        <v>1360</v>
      </c>
      <c r="D131" s="16">
        <f t="shared" si="4"/>
        <v>4935.29411764706</v>
      </c>
      <c r="E131" s="7" t="s">
        <v>272</v>
      </c>
      <c r="F131" s="17">
        <v>44299</v>
      </c>
      <c r="G131" s="16">
        <v>6712000</v>
      </c>
      <c r="H131" s="8"/>
      <c r="I131" s="8"/>
      <c r="J131" s="16">
        <v>272800</v>
      </c>
      <c r="K131" s="16">
        <v>0</v>
      </c>
      <c r="L131" s="16">
        <v>0</v>
      </c>
      <c r="M131" s="16">
        <v>3712000</v>
      </c>
      <c r="N131" s="16">
        <v>2296000</v>
      </c>
      <c r="O131" s="16">
        <f t="shared" si="6"/>
        <v>6008000</v>
      </c>
      <c r="P131" s="16">
        <f t="shared" si="5"/>
        <v>976800</v>
      </c>
    </row>
    <row r="132" s="2" customFormat="1" ht="12.95" customHeight="1" spans="1:16">
      <c r="A132" s="15">
        <v>127</v>
      </c>
      <c r="B132" s="7" t="s">
        <v>273</v>
      </c>
      <c r="C132" s="7">
        <v>1360</v>
      </c>
      <c r="D132" s="16">
        <f t="shared" si="4"/>
        <v>4686.02941176471</v>
      </c>
      <c r="E132" s="7" t="s">
        <v>274</v>
      </c>
      <c r="F132" s="17">
        <v>44193</v>
      </c>
      <c r="G132" s="16">
        <v>6373000</v>
      </c>
      <c r="H132" s="8"/>
      <c r="I132" s="8"/>
      <c r="J132" s="16">
        <v>258850</v>
      </c>
      <c r="K132" s="16">
        <v>0</v>
      </c>
      <c r="L132" s="16">
        <v>1225000</v>
      </c>
      <c r="M132" s="16">
        <v>1515000</v>
      </c>
      <c r="N132" s="16">
        <v>1800000</v>
      </c>
      <c r="O132" s="16">
        <f t="shared" si="6"/>
        <v>4540000</v>
      </c>
      <c r="P132" s="16">
        <f t="shared" si="5"/>
        <v>2091850</v>
      </c>
    </row>
    <row r="133" s="2" customFormat="1" ht="12.95" customHeight="1" spans="1:16">
      <c r="A133" s="15"/>
      <c r="B133" s="7" t="s">
        <v>275</v>
      </c>
      <c r="C133" s="7"/>
      <c r="D133" s="16"/>
      <c r="E133" s="7"/>
      <c r="F133" s="17"/>
      <c r="G133" s="16"/>
      <c r="H133" s="8"/>
      <c r="I133" s="8"/>
      <c r="J133" s="16"/>
      <c r="K133" s="16"/>
      <c r="L133" s="16"/>
      <c r="M133" s="16"/>
      <c r="N133" s="16"/>
      <c r="O133" s="16"/>
      <c r="P133" s="16"/>
    </row>
    <row r="134" s="2" customFormat="1" ht="12.95" customHeight="1" spans="1:16">
      <c r="A134" s="15">
        <v>128</v>
      </c>
      <c r="B134" s="7" t="s">
        <v>276</v>
      </c>
      <c r="C134" s="7">
        <v>1360</v>
      </c>
      <c r="D134" s="16">
        <f t="shared" si="4"/>
        <v>4686.02941176471</v>
      </c>
      <c r="E134" s="7" t="s">
        <v>277</v>
      </c>
      <c r="F134" s="17">
        <v>44193</v>
      </c>
      <c r="G134" s="16">
        <v>6373000</v>
      </c>
      <c r="H134" s="8"/>
      <c r="I134" s="8"/>
      <c r="J134" s="16">
        <v>258850</v>
      </c>
      <c r="K134" s="16">
        <v>0</v>
      </c>
      <c r="L134" s="16">
        <v>1191000</v>
      </c>
      <c r="M134" s="16">
        <v>3025000</v>
      </c>
      <c r="N134" s="16">
        <v>0</v>
      </c>
      <c r="O134" s="16">
        <f t="shared" si="6"/>
        <v>4216000</v>
      </c>
      <c r="P134" s="16">
        <f t="shared" si="5"/>
        <v>2415850</v>
      </c>
    </row>
    <row r="135" s="2" customFormat="1" ht="12.95" customHeight="1" spans="1:16">
      <c r="A135" s="15">
        <v>129</v>
      </c>
      <c r="B135" s="7" t="s">
        <v>278</v>
      </c>
      <c r="C135" s="7">
        <v>1360</v>
      </c>
      <c r="D135" s="16">
        <f t="shared" ref="D135:D158" si="7">G135/C135</f>
        <v>4980.88235294118</v>
      </c>
      <c r="E135" s="7" t="s">
        <v>279</v>
      </c>
      <c r="F135" s="17">
        <v>44429</v>
      </c>
      <c r="G135" s="16">
        <v>6774000</v>
      </c>
      <c r="H135" s="8"/>
      <c r="I135" s="8"/>
      <c r="J135" s="16">
        <v>277650</v>
      </c>
      <c r="K135" s="16">
        <v>0</v>
      </c>
      <c r="L135" s="16">
        <v>0</v>
      </c>
      <c r="M135" s="16">
        <v>3918000</v>
      </c>
      <c r="N135" s="16">
        <v>1635000</v>
      </c>
      <c r="O135" s="16">
        <f t="shared" si="6"/>
        <v>5553000</v>
      </c>
      <c r="P135" s="16">
        <f t="shared" si="5"/>
        <v>1498650</v>
      </c>
    </row>
    <row r="136" s="2" customFormat="1" ht="12.95" customHeight="1" spans="1:16">
      <c r="A136" s="15">
        <v>130</v>
      </c>
      <c r="B136" s="7" t="s">
        <v>280</v>
      </c>
      <c r="C136" s="7">
        <v>1360</v>
      </c>
      <c r="D136" s="16">
        <f t="shared" si="7"/>
        <v>5702.94117647059</v>
      </c>
      <c r="E136" s="7" t="s">
        <v>281</v>
      </c>
      <c r="F136" s="17">
        <v>44709</v>
      </c>
      <c r="G136" s="16">
        <v>7756000</v>
      </c>
      <c r="H136" s="8"/>
      <c r="I136" s="8"/>
      <c r="J136" s="16">
        <v>317900</v>
      </c>
      <c r="K136" s="16">
        <v>0</v>
      </c>
      <c r="L136" s="16">
        <v>0</v>
      </c>
      <c r="M136" s="16">
        <v>0</v>
      </c>
      <c r="N136" s="16">
        <v>6358000</v>
      </c>
      <c r="O136" s="16">
        <f t="shared" si="6"/>
        <v>6358000</v>
      </c>
      <c r="P136" s="16">
        <f t="shared" si="5"/>
        <v>1715900</v>
      </c>
    </row>
    <row r="137" s="2" customFormat="1" ht="12.95" customHeight="1" spans="1:16">
      <c r="A137" s="15">
        <v>131</v>
      </c>
      <c r="B137" s="7" t="s">
        <v>282</v>
      </c>
      <c r="C137" s="7">
        <v>1360</v>
      </c>
      <c r="D137" s="16">
        <f t="shared" si="7"/>
        <v>4736.02941176471</v>
      </c>
      <c r="E137" s="7" t="s">
        <v>283</v>
      </c>
      <c r="F137" s="17">
        <v>44171</v>
      </c>
      <c r="G137" s="16">
        <v>6441000</v>
      </c>
      <c r="H137" s="8"/>
      <c r="I137" s="8"/>
      <c r="J137" s="16">
        <v>261550</v>
      </c>
      <c r="K137" s="16">
        <v>0</v>
      </c>
      <c r="L137" s="16">
        <v>1191000</v>
      </c>
      <c r="M137" s="16">
        <v>2550000</v>
      </c>
      <c r="N137" s="16">
        <v>1000000</v>
      </c>
      <c r="O137" s="16">
        <f t="shared" si="6"/>
        <v>4741000</v>
      </c>
      <c r="P137" s="16">
        <f t="shared" si="5"/>
        <v>1961550</v>
      </c>
    </row>
    <row r="138" s="2" customFormat="1" ht="12.95" customHeight="1" spans="1:16">
      <c r="A138" s="15">
        <v>132</v>
      </c>
      <c r="B138" s="7" t="s">
        <v>284</v>
      </c>
      <c r="C138" s="7">
        <v>1360</v>
      </c>
      <c r="D138" s="16">
        <f t="shared" si="7"/>
        <v>4384.55882352941</v>
      </c>
      <c r="E138" s="7" t="s">
        <v>285</v>
      </c>
      <c r="F138" s="17">
        <v>44486</v>
      </c>
      <c r="G138" s="16">
        <v>5963000</v>
      </c>
      <c r="H138" s="8"/>
      <c r="I138" s="8"/>
      <c r="J138" s="16">
        <v>228500</v>
      </c>
      <c r="K138" s="16">
        <v>0</v>
      </c>
      <c r="L138" s="16">
        <v>0</v>
      </c>
      <c r="M138" s="16">
        <v>2781000</v>
      </c>
      <c r="N138" s="16">
        <v>1789000</v>
      </c>
      <c r="O138" s="16">
        <f t="shared" si="6"/>
        <v>4570000</v>
      </c>
      <c r="P138" s="16">
        <f t="shared" si="5"/>
        <v>1621500</v>
      </c>
    </row>
    <row r="139" s="2" customFormat="1" ht="12.95" customHeight="1" spans="1:16">
      <c r="A139" s="15">
        <v>133</v>
      </c>
      <c r="B139" s="7" t="s">
        <v>286</v>
      </c>
      <c r="C139" s="7">
        <v>1360</v>
      </c>
      <c r="D139" s="16">
        <f t="shared" si="7"/>
        <v>4685.29411764706</v>
      </c>
      <c r="E139" s="7" t="s">
        <v>287</v>
      </c>
      <c r="F139" s="17">
        <v>44283</v>
      </c>
      <c r="G139" s="16">
        <v>6372000</v>
      </c>
      <c r="H139" s="8"/>
      <c r="I139" s="8"/>
      <c r="J139" s="16">
        <v>259400</v>
      </c>
      <c r="K139" s="16">
        <v>0</v>
      </c>
      <c r="L139" s="16">
        <v>25000</v>
      </c>
      <c r="M139" s="16">
        <v>4733000</v>
      </c>
      <c r="N139" s="16">
        <v>1530000</v>
      </c>
      <c r="O139" s="16">
        <f t="shared" si="6"/>
        <v>6288000</v>
      </c>
      <c r="P139" s="16">
        <f t="shared" ref="P139:P158" si="8">G139+J139-O139</f>
        <v>343400</v>
      </c>
    </row>
    <row r="140" s="2" customFormat="1" ht="12.95" customHeight="1" spans="1:16">
      <c r="A140" s="15">
        <v>134</v>
      </c>
      <c r="B140" s="7" t="s">
        <v>288</v>
      </c>
      <c r="C140" s="7">
        <v>1360</v>
      </c>
      <c r="D140" s="16">
        <f t="shared" si="7"/>
        <v>5955.88235294118</v>
      </c>
      <c r="E140" s="7" t="s">
        <v>289</v>
      </c>
      <c r="F140" s="17">
        <v>44851</v>
      </c>
      <c r="G140" s="16">
        <v>8100000</v>
      </c>
      <c r="H140" s="8"/>
      <c r="I140" s="8"/>
      <c r="J140" s="16">
        <v>0</v>
      </c>
      <c r="K140" s="16">
        <v>0</v>
      </c>
      <c r="L140" s="16">
        <v>0</v>
      </c>
      <c r="M140" s="16">
        <v>0</v>
      </c>
      <c r="N140" s="16">
        <v>6608000</v>
      </c>
      <c r="O140" s="16">
        <f t="shared" si="6"/>
        <v>6608000</v>
      </c>
      <c r="P140" s="16">
        <f t="shared" si="8"/>
        <v>1492000</v>
      </c>
    </row>
    <row r="141" s="2" customFormat="1" ht="12.95" customHeight="1" spans="1:16">
      <c r="A141" s="15">
        <v>135</v>
      </c>
      <c r="B141" s="7" t="s">
        <v>290</v>
      </c>
      <c r="C141" s="7">
        <v>1360</v>
      </c>
      <c r="D141" s="16">
        <f t="shared" si="7"/>
        <v>4685.29411764706</v>
      </c>
      <c r="E141" s="7" t="s">
        <v>291</v>
      </c>
      <c r="F141" s="17">
        <v>44269</v>
      </c>
      <c r="G141" s="16">
        <v>6372000</v>
      </c>
      <c r="H141" s="8"/>
      <c r="I141" s="8"/>
      <c r="J141" s="16">
        <v>261050</v>
      </c>
      <c r="K141" s="16">
        <v>0</v>
      </c>
      <c r="L141" s="16">
        <v>225000</v>
      </c>
      <c r="M141" s="16">
        <v>3466000</v>
      </c>
      <c r="N141" s="16">
        <v>1530000</v>
      </c>
      <c r="O141" s="16">
        <f t="shared" si="6"/>
        <v>5221000</v>
      </c>
      <c r="P141" s="16">
        <f t="shared" si="8"/>
        <v>1412050</v>
      </c>
    </row>
    <row r="142" s="2" customFormat="1" ht="12.95" customHeight="1" spans="1:16">
      <c r="A142" s="15">
        <v>136</v>
      </c>
      <c r="B142" s="7" t="s">
        <v>292</v>
      </c>
      <c r="C142" s="7">
        <v>1360</v>
      </c>
      <c r="D142" s="16">
        <f t="shared" si="7"/>
        <v>4100</v>
      </c>
      <c r="E142" s="7" t="s">
        <v>293</v>
      </c>
      <c r="F142" s="17">
        <v>44377</v>
      </c>
      <c r="G142" s="16">
        <v>5576000</v>
      </c>
      <c r="H142" s="8"/>
      <c r="I142" s="8"/>
      <c r="J142" s="16">
        <v>217300</v>
      </c>
      <c r="K142" s="16">
        <v>0</v>
      </c>
      <c r="L142" s="16">
        <v>0</v>
      </c>
      <c r="M142" s="16">
        <v>754000</v>
      </c>
      <c r="N142" s="16">
        <v>3592000</v>
      </c>
      <c r="O142" s="16">
        <f t="shared" si="6"/>
        <v>4346000</v>
      </c>
      <c r="P142" s="16">
        <f t="shared" si="8"/>
        <v>1447300</v>
      </c>
    </row>
    <row r="143" s="2" customFormat="1" ht="12.95" customHeight="1" spans="1:16">
      <c r="A143" s="15">
        <v>137</v>
      </c>
      <c r="B143" s="7" t="s">
        <v>294</v>
      </c>
      <c r="C143" s="7">
        <v>1360</v>
      </c>
      <c r="D143" s="16">
        <f t="shared" si="7"/>
        <v>4850</v>
      </c>
      <c r="E143" s="7" t="s">
        <v>295</v>
      </c>
      <c r="F143" s="17">
        <v>44704</v>
      </c>
      <c r="G143" s="16">
        <v>6596000</v>
      </c>
      <c r="H143" s="8"/>
      <c r="I143" s="8"/>
      <c r="J143" s="16">
        <v>162650</v>
      </c>
      <c r="K143" s="16">
        <v>0</v>
      </c>
      <c r="L143" s="16">
        <v>0</v>
      </c>
      <c r="M143" s="16">
        <v>0</v>
      </c>
      <c r="N143" s="16">
        <v>5139000</v>
      </c>
      <c r="O143" s="16">
        <f t="shared" si="6"/>
        <v>5139000</v>
      </c>
      <c r="P143" s="16">
        <f t="shared" si="8"/>
        <v>1619650</v>
      </c>
    </row>
    <row r="144" s="2" customFormat="1" ht="12.95" customHeight="1" spans="1:16">
      <c r="A144" s="15">
        <v>138</v>
      </c>
      <c r="B144" s="7" t="s">
        <v>296</v>
      </c>
      <c r="C144" s="7">
        <v>1360</v>
      </c>
      <c r="D144" s="16">
        <f t="shared" si="7"/>
        <v>5185.29411764706</v>
      </c>
      <c r="E144" s="7" t="s">
        <v>297</v>
      </c>
      <c r="F144" s="17">
        <v>44500</v>
      </c>
      <c r="G144" s="16">
        <v>7052000</v>
      </c>
      <c r="H144" s="8"/>
      <c r="I144" s="8"/>
      <c r="J144" s="16">
        <v>286950</v>
      </c>
      <c r="K144" s="16">
        <v>0</v>
      </c>
      <c r="L144" s="16">
        <v>0</v>
      </c>
      <c r="M144" s="16">
        <v>4053005</v>
      </c>
      <c r="N144" s="16">
        <v>1671000</v>
      </c>
      <c r="O144" s="16">
        <f t="shared" si="6"/>
        <v>5724005</v>
      </c>
      <c r="P144" s="16">
        <f t="shared" si="8"/>
        <v>1614945</v>
      </c>
    </row>
    <row r="145" s="2" customFormat="1" ht="12.95" customHeight="1" spans="1:16">
      <c r="A145" s="15">
        <v>139</v>
      </c>
      <c r="B145" s="7" t="s">
        <v>298</v>
      </c>
      <c r="C145" s="7">
        <v>1360</v>
      </c>
      <c r="D145" s="16">
        <f t="shared" si="7"/>
        <v>4450</v>
      </c>
      <c r="E145" s="7" t="s">
        <v>299</v>
      </c>
      <c r="F145" s="17">
        <v>44500</v>
      </c>
      <c r="G145" s="16">
        <v>6052000</v>
      </c>
      <c r="H145" s="8"/>
      <c r="I145" s="8"/>
      <c r="J145" s="16">
        <v>236900</v>
      </c>
      <c r="K145" s="16">
        <v>0</v>
      </c>
      <c r="L145" s="16">
        <v>0</v>
      </c>
      <c r="M145" s="16">
        <v>725000</v>
      </c>
      <c r="N145" s="16">
        <v>4013000</v>
      </c>
      <c r="O145" s="16">
        <f t="shared" si="6"/>
        <v>4738000</v>
      </c>
      <c r="P145" s="16">
        <f t="shared" si="8"/>
        <v>1550900</v>
      </c>
    </row>
    <row r="146" s="2" customFormat="1" ht="12.95" customHeight="1" spans="1:16">
      <c r="A146" s="15">
        <v>140</v>
      </c>
      <c r="B146" s="7" t="s">
        <v>300</v>
      </c>
      <c r="C146" s="7">
        <v>1360</v>
      </c>
      <c r="D146" s="16">
        <f t="shared" si="7"/>
        <v>5772.05882352941</v>
      </c>
      <c r="E146" s="7" t="s">
        <v>301</v>
      </c>
      <c r="F146" s="17">
        <v>44721</v>
      </c>
      <c r="G146" s="16">
        <v>7850000</v>
      </c>
      <c r="H146" s="8"/>
      <c r="I146" s="8"/>
      <c r="J146" s="16">
        <v>226400</v>
      </c>
      <c r="K146" s="16">
        <v>0</v>
      </c>
      <c r="L146" s="16">
        <v>0</v>
      </c>
      <c r="M146" s="16">
        <v>0</v>
      </c>
      <c r="N146" s="16">
        <v>4528000</v>
      </c>
      <c r="O146" s="16">
        <f t="shared" si="6"/>
        <v>4528000</v>
      </c>
      <c r="P146" s="16">
        <f t="shared" si="8"/>
        <v>3548400</v>
      </c>
    </row>
    <row r="147" s="2" customFormat="1" ht="12.95" customHeight="1" spans="1:16">
      <c r="A147" s="15">
        <v>141</v>
      </c>
      <c r="B147" s="7" t="s">
        <v>302</v>
      </c>
      <c r="C147" s="7">
        <v>1360</v>
      </c>
      <c r="D147" s="16">
        <f t="shared" si="7"/>
        <v>5985.29411764706</v>
      </c>
      <c r="E147" s="7" t="s">
        <v>303</v>
      </c>
      <c r="F147" s="17">
        <v>44843</v>
      </c>
      <c r="G147" s="16">
        <v>8140000</v>
      </c>
      <c r="H147" s="8"/>
      <c r="I147" s="8"/>
      <c r="J147" s="16">
        <v>0</v>
      </c>
      <c r="K147" s="16">
        <v>0</v>
      </c>
      <c r="L147" s="16">
        <v>0</v>
      </c>
      <c r="M147" s="16">
        <v>0</v>
      </c>
      <c r="N147" s="16">
        <v>4693000</v>
      </c>
      <c r="O147" s="16">
        <f t="shared" si="6"/>
        <v>4693000</v>
      </c>
      <c r="P147" s="16">
        <f t="shared" si="8"/>
        <v>3447000</v>
      </c>
    </row>
    <row r="148" s="2" customFormat="1" ht="12.95" customHeight="1" spans="1:16">
      <c r="A148" s="15">
        <v>142</v>
      </c>
      <c r="B148" s="7" t="s">
        <v>304</v>
      </c>
      <c r="C148" s="7">
        <v>1360</v>
      </c>
      <c r="D148" s="16">
        <f t="shared" si="7"/>
        <v>5672.05882352941</v>
      </c>
      <c r="E148" s="7" t="s">
        <v>305</v>
      </c>
      <c r="F148" s="17">
        <v>44671</v>
      </c>
      <c r="G148" s="16">
        <v>7714000</v>
      </c>
      <c r="H148" s="8"/>
      <c r="I148" s="8"/>
      <c r="J148" s="16">
        <v>222700</v>
      </c>
      <c r="K148" s="16">
        <v>0</v>
      </c>
      <c r="L148" s="16">
        <v>0</v>
      </c>
      <c r="M148" s="16">
        <v>0</v>
      </c>
      <c r="N148" s="16">
        <v>3897764</v>
      </c>
      <c r="O148" s="16">
        <f t="shared" si="6"/>
        <v>3897764</v>
      </c>
      <c r="P148" s="16">
        <f t="shared" si="8"/>
        <v>4038936</v>
      </c>
    </row>
    <row r="149" s="2" customFormat="1" ht="12.95" customHeight="1" spans="1:16">
      <c r="A149" s="15">
        <v>143</v>
      </c>
      <c r="B149" s="7" t="s">
        <v>306</v>
      </c>
      <c r="C149" s="7">
        <v>1360</v>
      </c>
      <c r="D149" s="16">
        <f t="shared" si="7"/>
        <v>5422.05882352941</v>
      </c>
      <c r="E149" s="7" t="s">
        <v>307</v>
      </c>
      <c r="F149" s="17">
        <v>44640</v>
      </c>
      <c r="G149" s="16">
        <v>7374000</v>
      </c>
      <c r="H149" s="8"/>
      <c r="I149" s="8"/>
      <c r="J149" s="16">
        <v>212700</v>
      </c>
      <c r="K149" s="16">
        <v>0</v>
      </c>
      <c r="L149" s="16">
        <v>0</v>
      </c>
      <c r="M149" s="16">
        <v>25000</v>
      </c>
      <c r="N149" s="16">
        <v>3620000</v>
      </c>
      <c r="O149" s="16">
        <f t="shared" si="6"/>
        <v>3645000</v>
      </c>
      <c r="P149" s="16">
        <f t="shared" si="8"/>
        <v>3941700</v>
      </c>
    </row>
    <row r="150" s="2" customFormat="1" ht="12.95" customHeight="1" spans="1:16">
      <c r="A150" s="15">
        <v>144</v>
      </c>
      <c r="B150" s="7" t="s">
        <v>308</v>
      </c>
      <c r="C150" s="7">
        <v>1360</v>
      </c>
      <c r="D150" s="16">
        <f t="shared" si="7"/>
        <v>5750.73529411765</v>
      </c>
      <c r="E150" s="7" t="s">
        <v>309</v>
      </c>
      <c r="F150" s="17">
        <v>44741</v>
      </c>
      <c r="G150" s="16">
        <v>7821000</v>
      </c>
      <c r="H150" s="8"/>
      <c r="I150" s="8"/>
      <c r="J150" s="16">
        <v>230500</v>
      </c>
      <c r="K150" s="16">
        <v>0</v>
      </c>
      <c r="L150" s="16">
        <v>0</v>
      </c>
      <c r="M150" s="16">
        <v>0</v>
      </c>
      <c r="N150" s="16">
        <v>4610005</v>
      </c>
      <c r="O150" s="16">
        <f t="shared" ref="O150:O158" si="9">SUM(K150:N150)</f>
        <v>4610005</v>
      </c>
      <c r="P150" s="16">
        <f t="shared" si="8"/>
        <v>3441495</v>
      </c>
    </row>
    <row r="151" s="2" customFormat="1" ht="12.95" customHeight="1" spans="1:16">
      <c r="A151" s="15">
        <v>145</v>
      </c>
      <c r="B151" s="7" t="s">
        <v>310</v>
      </c>
      <c r="C151" s="7">
        <v>1360</v>
      </c>
      <c r="D151" s="16">
        <f t="shared" si="7"/>
        <v>4385.29411764706</v>
      </c>
      <c r="E151" s="7" t="s">
        <v>311</v>
      </c>
      <c r="F151" s="17">
        <v>44789</v>
      </c>
      <c r="G151" s="16">
        <v>5964000</v>
      </c>
      <c r="H151" s="8"/>
      <c r="I151" s="8"/>
      <c r="J151" s="16">
        <v>129600</v>
      </c>
      <c r="K151" s="16">
        <v>0</v>
      </c>
      <c r="L151" s="16">
        <v>0</v>
      </c>
      <c r="M151" s="16">
        <v>0</v>
      </c>
      <c r="N151" s="16">
        <v>2592000</v>
      </c>
      <c r="O151" s="16">
        <f t="shared" si="9"/>
        <v>2592000</v>
      </c>
      <c r="P151" s="16">
        <f t="shared" si="8"/>
        <v>3501600</v>
      </c>
    </row>
    <row r="152" s="2" customFormat="1" ht="12.95" customHeight="1" spans="1:16">
      <c r="A152" s="15">
        <v>146</v>
      </c>
      <c r="B152" s="7" t="s">
        <v>312</v>
      </c>
      <c r="C152" s="7">
        <v>1360</v>
      </c>
      <c r="D152" s="16">
        <f t="shared" si="7"/>
        <v>5756.61764705882</v>
      </c>
      <c r="E152" s="7" t="s">
        <v>313</v>
      </c>
      <c r="F152" s="17">
        <v>44707</v>
      </c>
      <c r="G152" s="16">
        <v>7829000</v>
      </c>
      <c r="H152" s="8"/>
      <c r="I152" s="8"/>
      <c r="J152" s="16">
        <v>225750</v>
      </c>
      <c r="K152" s="16">
        <v>0</v>
      </c>
      <c r="L152" s="16">
        <v>0</v>
      </c>
      <c r="M152" s="16">
        <v>0</v>
      </c>
      <c r="N152" s="16">
        <v>4535000</v>
      </c>
      <c r="O152" s="16">
        <f t="shared" si="9"/>
        <v>4535000</v>
      </c>
      <c r="P152" s="16">
        <f t="shared" si="8"/>
        <v>3519750</v>
      </c>
    </row>
    <row r="153" s="2" customFormat="1" ht="12.95" customHeight="1" spans="1:16">
      <c r="A153" s="15">
        <v>147</v>
      </c>
      <c r="B153" s="7" t="s">
        <v>314</v>
      </c>
      <c r="C153" s="7">
        <v>1360</v>
      </c>
      <c r="D153" s="16">
        <f t="shared" si="7"/>
        <v>6055.88235294118</v>
      </c>
      <c r="E153" s="7" t="s">
        <v>315</v>
      </c>
      <c r="F153" s="17">
        <v>44926</v>
      </c>
      <c r="G153" s="16">
        <v>8236000</v>
      </c>
      <c r="H153" s="8"/>
      <c r="I153" s="8"/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f t="shared" si="9"/>
        <v>0</v>
      </c>
      <c r="P153" s="16">
        <f t="shared" si="8"/>
        <v>8236000</v>
      </c>
    </row>
    <row r="154" s="2" customFormat="1" ht="12.95" customHeight="1" spans="1:16">
      <c r="A154" s="15">
        <v>148</v>
      </c>
      <c r="B154" s="7" t="s">
        <v>316</v>
      </c>
      <c r="C154" s="7">
        <v>1360</v>
      </c>
      <c r="D154" s="16">
        <f t="shared" si="7"/>
        <v>5930.88235294118</v>
      </c>
      <c r="E154" s="7" t="s">
        <v>317</v>
      </c>
      <c r="F154" s="17">
        <v>44863</v>
      </c>
      <c r="G154" s="16">
        <v>8066000</v>
      </c>
      <c r="H154" s="8"/>
      <c r="I154" s="8"/>
      <c r="J154" s="16">
        <v>0</v>
      </c>
      <c r="K154" s="16">
        <v>0</v>
      </c>
      <c r="L154" s="16">
        <v>0</v>
      </c>
      <c r="M154" s="16">
        <v>0</v>
      </c>
      <c r="N154" s="16">
        <v>1075000</v>
      </c>
      <c r="O154" s="16">
        <f t="shared" si="9"/>
        <v>1075000</v>
      </c>
      <c r="P154" s="16">
        <f t="shared" si="8"/>
        <v>6991000</v>
      </c>
    </row>
    <row r="155" s="2" customFormat="1" ht="12.95" customHeight="1" spans="1:16">
      <c r="A155" s="15">
        <v>149</v>
      </c>
      <c r="B155" s="7" t="s">
        <v>318</v>
      </c>
      <c r="C155" s="7">
        <v>1360</v>
      </c>
      <c r="D155" s="16">
        <f t="shared" si="7"/>
        <v>5441.17647058824</v>
      </c>
      <c r="E155" s="7" t="s">
        <v>319</v>
      </c>
      <c r="F155" s="17">
        <v>44647</v>
      </c>
      <c r="G155" s="16">
        <v>7400000</v>
      </c>
      <c r="H155" s="8"/>
      <c r="I155" s="8"/>
      <c r="J155" s="16">
        <v>213350</v>
      </c>
      <c r="K155" s="16">
        <v>0</v>
      </c>
      <c r="L155" s="16">
        <v>0</v>
      </c>
      <c r="M155" s="16">
        <v>25000</v>
      </c>
      <c r="N155" s="16">
        <v>4445000</v>
      </c>
      <c r="O155" s="16">
        <f t="shared" si="9"/>
        <v>4470000</v>
      </c>
      <c r="P155" s="16">
        <f t="shared" si="8"/>
        <v>3143350</v>
      </c>
    </row>
    <row r="156" s="2" customFormat="1" ht="12.95" customHeight="1" spans="1:16">
      <c r="A156" s="15">
        <v>150</v>
      </c>
      <c r="B156" s="7" t="s">
        <v>320</v>
      </c>
      <c r="C156" s="7">
        <v>1360</v>
      </c>
      <c r="D156" s="16">
        <f t="shared" si="7"/>
        <v>5433.82352941176</v>
      </c>
      <c r="E156" s="7" t="s">
        <v>321</v>
      </c>
      <c r="F156" s="17">
        <v>44626</v>
      </c>
      <c r="G156" s="16">
        <v>7390000</v>
      </c>
      <c r="H156" s="8"/>
      <c r="I156" s="8"/>
      <c r="J156" s="16">
        <v>213150</v>
      </c>
      <c r="K156" s="16">
        <v>0</v>
      </c>
      <c r="L156" s="16">
        <v>0</v>
      </c>
      <c r="M156" s="16">
        <v>1333000</v>
      </c>
      <c r="N156" s="16">
        <v>2930000</v>
      </c>
      <c r="O156" s="16">
        <f t="shared" si="9"/>
        <v>4263000</v>
      </c>
      <c r="P156" s="16">
        <f t="shared" si="8"/>
        <v>3340150</v>
      </c>
    </row>
    <row r="157" s="2" customFormat="1" ht="12.95" customHeight="1" spans="1:16">
      <c r="A157" s="15">
        <v>151</v>
      </c>
      <c r="B157" s="7" t="s">
        <v>322</v>
      </c>
      <c r="C157" s="7">
        <v>1360</v>
      </c>
      <c r="D157" s="16">
        <f t="shared" si="7"/>
        <v>5433.82352941176</v>
      </c>
      <c r="E157" s="7" t="s">
        <v>323</v>
      </c>
      <c r="F157" s="17">
        <v>44634</v>
      </c>
      <c r="G157" s="16">
        <v>7390000</v>
      </c>
      <c r="H157" s="8"/>
      <c r="I157" s="8"/>
      <c r="J157" s="16">
        <v>213150</v>
      </c>
      <c r="K157" s="16">
        <v>0</v>
      </c>
      <c r="L157" s="16">
        <v>0</v>
      </c>
      <c r="M157" s="16">
        <v>225000</v>
      </c>
      <c r="N157" s="16">
        <v>4038000</v>
      </c>
      <c r="O157" s="16">
        <f t="shared" si="9"/>
        <v>4263000</v>
      </c>
      <c r="P157" s="16">
        <f t="shared" si="8"/>
        <v>3340150</v>
      </c>
    </row>
    <row r="158" s="2" customFormat="1" ht="12.95" customHeight="1" spans="1:16">
      <c r="A158" s="15">
        <v>152</v>
      </c>
      <c r="B158" s="7" t="s">
        <v>324</v>
      </c>
      <c r="C158" s="7">
        <v>1360</v>
      </c>
      <c r="D158" s="16">
        <f t="shared" si="7"/>
        <v>5422.05882352941</v>
      </c>
      <c r="E158" s="7" t="s">
        <v>325</v>
      </c>
      <c r="F158" s="17">
        <v>44626</v>
      </c>
      <c r="G158" s="16">
        <v>7374000</v>
      </c>
      <c r="H158" s="8"/>
      <c r="I158" s="8"/>
      <c r="J158" s="16">
        <v>95700</v>
      </c>
      <c r="K158" s="16">
        <v>0</v>
      </c>
      <c r="L158" s="16">
        <v>0</v>
      </c>
      <c r="M158" s="16">
        <v>25000</v>
      </c>
      <c r="N158" s="16">
        <v>1300000</v>
      </c>
      <c r="O158" s="16">
        <f t="shared" si="9"/>
        <v>1325000</v>
      </c>
      <c r="P158" s="16">
        <f t="shared" si="8"/>
        <v>6144700</v>
      </c>
    </row>
    <row r="159" s="2" customFormat="1" ht="12.95" hidden="1" customHeight="1" spans="1:16">
      <c r="A159" s="15"/>
      <c r="B159" s="7"/>
      <c r="C159" s="7"/>
      <c r="D159" s="16"/>
      <c r="E159" s="7"/>
      <c r="F159" s="17"/>
      <c r="G159" s="16"/>
      <c r="H159" s="8"/>
      <c r="I159" s="8"/>
      <c r="J159" s="8"/>
      <c r="K159" s="16"/>
      <c r="L159" s="16"/>
      <c r="M159" s="16"/>
      <c r="N159" s="16"/>
      <c r="O159" s="16"/>
      <c r="P159" s="16"/>
    </row>
    <row r="160" s="2" customFormat="1" ht="12.95" hidden="1" customHeight="1" spans="1:16">
      <c r="A160" s="15"/>
      <c r="B160" s="7"/>
      <c r="C160" s="7"/>
      <c r="D160" s="16"/>
      <c r="E160" s="7"/>
      <c r="F160" s="17"/>
      <c r="G160" s="16"/>
      <c r="H160" s="8"/>
      <c r="I160" s="8"/>
      <c r="J160" s="8"/>
      <c r="K160" s="16"/>
      <c r="L160" s="16"/>
      <c r="M160" s="16"/>
      <c r="N160" s="16"/>
      <c r="O160" s="16">
        <f>SUM(H160:L160)</f>
        <v>0</v>
      </c>
      <c r="P160" s="16"/>
    </row>
    <row r="161" s="2" customFormat="1" ht="12.95" hidden="1" customHeight="1" spans="1:16">
      <c r="A161" s="15"/>
      <c r="B161" s="7"/>
      <c r="C161" s="7"/>
      <c r="D161" s="16"/>
      <c r="E161" s="7"/>
      <c r="F161" s="17"/>
      <c r="G161" s="16"/>
      <c r="H161" s="8"/>
      <c r="I161" s="8"/>
      <c r="J161" s="8"/>
      <c r="K161" s="16"/>
      <c r="L161" s="16"/>
      <c r="M161" s="16"/>
      <c r="N161" s="16"/>
      <c r="O161" s="16">
        <f>SUM(H161:L161)</f>
        <v>0</v>
      </c>
      <c r="P161" s="16"/>
    </row>
    <row r="162" s="2" customFormat="1" ht="12.95" customHeight="1" spans="1:16">
      <c r="A162" s="22"/>
      <c r="B162" s="23" t="s">
        <v>326</v>
      </c>
      <c r="C162" s="24">
        <f>SUM(C6:C161)</f>
        <v>228620</v>
      </c>
      <c r="D162" s="25">
        <f>G162/C162</f>
        <v>4490.76633715335</v>
      </c>
      <c r="E162" s="26"/>
      <c r="F162" s="27"/>
      <c r="G162" s="24">
        <f>SUM(G6:G161)</f>
        <v>1026679000</v>
      </c>
      <c r="H162" s="24">
        <f t="shared" ref="H162:P162" si="10">SUM(H6:H161)</f>
        <v>0</v>
      </c>
      <c r="I162" s="24">
        <f t="shared" si="10"/>
        <v>0</v>
      </c>
      <c r="J162" s="24"/>
      <c r="K162" s="24">
        <f t="shared" si="10"/>
        <v>66948917</v>
      </c>
      <c r="L162" s="24">
        <f t="shared" si="10"/>
        <v>151381658</v>
      </c>
      <c r="M162" s="25">
        <f t="shared" si="10"/>
        <v>370877702.8</v>
      </c>
      <c r="N162" s="25">
        <f t="shared" si="10"/>
        <v>300588446</v>
      </c>
      <c r="O162" s="24">
        <f t="shared" si="10"/>
        <v>889796723.8</v>
      </c>
      <c r="P162" s="24">
        <f t="shared" si="10"/>
        <v>184331812.2</v>
      </c>
    </row>
    <row r="163" spans="14:14">
      <c r="N163" s="28"/>
    </row>
    <row r="164" spans="14:14">
      <c r="N164" s="29"/>
    </row>
  </sheetData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RERA sold units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2023-02-23T10:32:00Z</dcterms:created>
  <dcterms:modified xsi:type="dcterms:W3CDTF">2024-06-14T07:37:50Z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9A621429D706420D9D98D59BF4C24549_12</vt:lpwstr>
  </property>
  <property fmtid="{D5CDD505-2E9C-101B-9397-08002B2CF9AE}" pid="3" name="KSOProductBuildVer">
    <vt:lpwstr>1033-12.2.0.17119</vt:lpwstr>
  </property>
</Properties>
</file>