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  <externalReference r:id="rId8"/>
  </externalReferences>
  <definedNames>
    <definedName name="_xlnm._FilterDatabase" localSheetId="1" hidden="1">'Unit Details'!$A$5:$I$230</definedName>
    <definedName name="_xlnm._FilterDatabase" localSheetId="0" hidden="1">'RERA sold units details'!$A$5:$Q$179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<sst xmlns="http://schemas.openxmlformats.org/spreadsheetml/2006/main" count="1153" uniqueCount="453">
  <si>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</si>
  <si>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</si>
  <si>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</si>
  <si>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</si>
  <si>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</si>
  <si>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</si>
  <si>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</si>
  <si>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</si>
  <si>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</si>
  <si>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Nov-2023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</si>
  <si>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</si>
  <si>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</si>
  <si>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</si>
  <si>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</si>
  <si>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</si>
  <si>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</si>
  <si>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</si>
  <si>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</si>
  <si>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</si>
  <si>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</si>
  <si>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</si>
  <si>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</si>
  <si>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</si>
  <si>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</si>
  <si>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</si>
  <si>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</si>
  <si>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</si>
  <si>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</si>
  <si>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</si>
  <si>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</si>
  <si>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</si>
  <si>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</si>
  <si>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</si>
  <si>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</si>
  <si>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</si>
  <si>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</si>
  <si>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</si>
  <si>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</si>
  <si>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</si>
  <si>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</si>
  <si>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</si>
  <si>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</si>
  <si>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</si>
  <si>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</si>
  <si>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</si>
  <si>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</si>
  <si>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</si>
  <si>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</si>
  <si>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</si>
  <si>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</si>
  <si>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</si>
  <si>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</si>
  <si>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</si>
  <si>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</si>
  <si>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</si>
  <si>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</si>
  <si>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</si>
  <si>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</si>
  <si>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</si>
  <si>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</si>
  <si>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</si>
  <si>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</si>
  <si>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</si>
  <si>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</si>
  <si>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</si>
  <si>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</si>
  <si>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</si>
  <si>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</si>
  <si>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</si>
  <si>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</si>
  <si>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</si>
  <si>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</si>
  <si>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</si>
  <si>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</si>
  <si>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</si>
  <si>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</si>
  <si>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</si>
  <si>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</si>
  <si>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</si>
  <si>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</si>
  <si>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</si>
  <si>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</si>
  <si>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</si>
  <si>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</si>
  <si>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</si>
  <si>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</si>
  <si>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</si>
  <si>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</si>
  <si>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</si>
  <si>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</si>
  <si>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</si>
  <si>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</si>
  <si>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</si>
  <si>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</si>
  <si>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</si>
  <si>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</si>
  <si>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</si>
  <si>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</si>
  <si>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</si>
  <si>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</si>
  <si>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</si>
  <si>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</si>
  <si>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</si>
  <si>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</si>
  <si>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</si>
  <si>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</si>
  <si>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</si>
  <si>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</si>
  <si>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</si>
  <si>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</si>
  <si>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</si>
  <si>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</si>
  <si>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</si>
  <si>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</si>
  <si>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</si>
  <si>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</si>
  <si>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</si>
  <si>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</si>
  <si>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</si>
  <si>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</si>
  <si>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</si>
  <si>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</si>
  <si>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</si>
  <si>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</si>
  <si>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</si>
  <si>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</si>
  <si>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</si>
  <si>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</si>
  <si>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</si>
  <si>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</si>
  <si>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</si>
  <si>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</si>
  <si>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</si>
  <si>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</si>
  <si>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</si>
  <si>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</si>
  <si>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</si>
  <si>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</si>
  <si>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</si>
  <si>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</si>
  <si>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</si>
  <si>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</si>
  <si>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</si>
  <si>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</si>
  <si>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</si>
  <si>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</si>
  <si>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</si>
  <si>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</si>
  <si>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</si>
  <si>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</si>
  <si>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</si>
  <si>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</si>
  <si>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</si>
  <si>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</si>
  <si>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</si>
  <si>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</si>
  <si>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</si>
  <si>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</si>
  <si>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</si>
  <si>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</si>
  <si>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</si>
  <si>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</si>
  <si>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</si>
  <si>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</si>
  <si>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</si>
  <si>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</si>
  <si>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</si>
  <si>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</si>
  <si>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</si>
  <si>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</si>
  <si>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</si>
  <si>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C-502</t>
  </si>
  <si>
    <t>Mr.Ramakant Singh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</si>
  <si>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</si>
  <si>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</si>
  <si>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</si>
  <si>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</si>
  <si>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</si>
  <si>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</si>
  <si>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</si>
  <si>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</si>
  <si>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</si>
  <si>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</si>
  <si>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</si>
  <si>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</si>
  <si>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</si>
  <si>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</si>
  <si>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</si>
  <si>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</si>
  <si>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</si>
  <si>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</si>
  <si>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</si>
  <si>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</si>
  <si>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</si>
  <si>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</si>
  <si>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</si>
  <si>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</si>
  <si>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</si>
  <si>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</si>
  <si>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</si>
  <si>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</si>
  <si>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</si>
  <si>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</si>
  <si>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</si>
  <si>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</si>
  <si>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</si>
  <si>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</si>
  <si>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</si>
  <si>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</si>
  <si>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</si>
  <si>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</si>
  <si>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</si>
  <si>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</si>
  <si>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</si>
  <si>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</si>
  <si>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</si>
  <si>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</si>
  <si>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</si>
  <si>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</si>
  <si>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</si>
  <si>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</si>
  <si>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</si>
  <si>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</si>
  <si>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</si>
  <si>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</si>
  <si>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</si>
  <si>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</si>
  <si>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</si>
  <si>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</si>
  <si>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</si>
  <si>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</si>
  <si>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</si>
  <si>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</si>
  <si>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</si>
  <si>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</si>
  <si>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</si>
  <si>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</si>
  <si>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E-301</t>
  </si>
  <si>
    <t>Mr.Garimella Krishna</t>
  </si>
  <si>
    <t>E-306</t>
  </si>
  <si>
    <t>Mr.Khadirun Sunkesulu</t>
  </si>
  <si>
    <t>E-307</t>
  </si>
  <si>
    <t>Mr.V.S.S Ganesh Kumar Karri</t>
  </si>
  <si>
    <t>E-405</t>
  </si>
  <si>
    <t>Mr.Srikanth Sharma</t>
  </si>
  <si>
    <t>E-504</t>
  </si>
  <si>
    <t>Mr.Rakesh.G.R.</t>
  </si>
  <si>
    <t>E-505</t>
  </si>
  <si>
    <t>Jaideep C</t>
  </si>
  <si>
    <t>E-607</t>
  </si>
  <si>
    <t>Krishna Prasad Ch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</si>
  <si>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</si>
  <si>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</si>
  <si>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</si>
  <si>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</si>
  <si>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</si>
  <si>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</si>
  <si>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</si>
  <si>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</si>
  <si>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</si>
  <si>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</si>
  <si>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</si>
  <si>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</si>
  <si>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</si>
  <si>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</si>
  <si>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</si>
  <si>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</si>
  <si>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</si>
  <si>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</si>
  <si>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</si>
  <si>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</si>
  <si>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</si>
  <si>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</si>
  <si>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</si>
  <si>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</si>
  <si>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</si>
  <si>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</si>
  <si>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</si>
  <si>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</si>
  <si>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</si>
  <si>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</si>
  <si>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</si>
  <si>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</si>
  <si>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</si>
  <si>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F-605</t>
  </si>
  <si>
    <t>Sneha Chidara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</si>
  <si>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</si>
  <si>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</si>
  <si>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</si>
  <si>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</si>
  <si>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</si>
  <si>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</si>
  <si>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</si>
  <si>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</si>
  <si>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</si>
  <si>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</si>
  <si>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</si>
  <si>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</si>
  <si>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</si>
  <si>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</si>
  <si>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</si>
  <si>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</si>
  <si>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</si>
  <si>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</si>
  <si>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</si>
  <si>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</si>
  <si>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</si>
  <si>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</si>
  <si>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</si>
  <si>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</si>
  <si>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</si>
  <si>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</si>
  <si>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</si>
  <si>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</si>
  <si>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</si>
  <si>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</si>
  <si>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</si>
  <si>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</si>
  <si>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</si>
  <si>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</si>
  <si>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</si>
  <si>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</si>
  <si>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</si>
  <si>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</si>
  <si>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</si>
  <si>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</si>
  <si>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</si>
  <si>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</si>
  <si>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</si>
  <si>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</si>
  <si>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</si>
  <si>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</si>
  <si>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</si>
  <si>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</si>
  <si>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</si>
  <si>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</si>
  <si>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H-303</t>
  </si>
  <si>
    <t>Giridhar . L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</si>
  <si>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</si>
  <si>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</si>
  <si>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</si>
  <si>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</si>
  <si>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</si>
  <si>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</si>
  <si>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H-403</t>
  </si>
  <si>
    <t>Vinod Kumar Jakkanagari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</si>
  <si>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</si>
  <si>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</si>
  <si>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</si>
  <si>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</si>
  <si>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</si>
  <si>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</si>
  <si>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</si>
  <si>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</si>
  <si>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</si>
  <si>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</si>
  <si>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</si>
  <si>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</si>
  <si>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</si>
  <si>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</si>
  <si>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</si>
  <si>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</si>
  <si>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</si>
  <si>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</si>
  <si>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</si>
  <si>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</si>
  <si>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</si>
  <si>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</si>
  <si>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</si>
  <si>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</si>
  <si>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</si>
  <si>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</si>
  <si>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</si>
  <si>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</si>
  <si>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</si>
  <si>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</si>
  <si>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</si>
  <si>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</si>
  <si>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</si>
  <si>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</si>
  <si>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</si>
  <si>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</si>
  <si>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</si>
  <si>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</si>
  <si>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</si>
  <si>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</si>
  <si>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</si>
  <si>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</si>
  <si>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</si>
  <si>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</si>
  <si>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</si>
  <si>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</si>
  <si>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</si>
  <si>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</si>
  <si>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</si>
  <si>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</si>
  <si>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</si>
  <si>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</si>
  <si>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</si>
  <si>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</si>
  <si>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</si>
  <si>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</si>
  <si>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</si>
  <si>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</si>
  <si>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Date:31-12-2023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</si>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</sst>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3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sz val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8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176" fontId="4" fillId="3" borderId="0" xfId="1" applyFont="1" applyFill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182" fontId="11" fillId="0" borderId="1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183" fontId="11" fillId="0" borderId="0" xfId="1" applyNumberFormat="1" applyFont="1" applyFill="1" applyBorder="1"/>
    <xf numFmtId="182" fontId="11" fillId="0" borderId="0" xfId="0" applyNumberFormat="1" applyFont="1" applyFill="1" applyBorder="1" applyAlignment="1">
      <alignment horizontal="left"/>
    </xf>
    <xf numFmtId="176" fontId="11" fillId="0" borderId="0" xfId="1" applyFont="1" applyFill="1" applyBorder="1"/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2" fontId="11" fillId="0" borderId="0" xfId="0" applyNumberFormat="1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0" fontId="11" fillId="0" borderId="1" xfId="0" applyFont="1" applyFill="1" applyBorder="1"/>
    <xf numFmtId="176" fontId="11" fillId="0" borderId="1" xfId="1" applyFont="1" applyFill="1" applyBorder="1"/>
    <xf numFmtId="183" fontId="11" fillId="0" borderId="1" xfId="0" applyNumberFormat="1" applyFont="1" applyFill="1" applyBorder="1"/>
    <xf numFmtId="183" fontId="11" fillId="0" borderId="1" xfId="1" applyNumberFormat="1" applyFont="1" applyFill="1" applyBorder="1"/>
    <xf numFmtId="182" fontId="11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\My%20Documents%20of%20Accounts\Income%20Tax\Income%20tax%20returns%20AY%202023-24\Modi%20Realty%20Mallapur%20LLP%20IT%20Return%20A.Y.2023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AJYAL~1\AppData\Local\Temp\$$_1109\MRMLLP_Q3_FY2023-24\Rera%20Report_30-09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RA sold units details"/>
      <sheetName val="Unit Details"/>
      <sheetName val="Loan Details"/>
      <sheetName val="Reconciliation"/>
      <sheetName val="Project Cost"/>
    </sheetNames>
    <sheetDataSet>
      <sheetData sheetId="0">
        <row r="171">
          <cell r="N171">
            <v>396486792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182"/>
  <sheetViews>
    <sheetView tabSelected="1" zoomScale="110" zoomScaleNormal="110" workbookViewId="0">
      <pane xSplit="4" ySplit="5" topLeftCell="E114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2.75"/>
  <cols>
    <col min="1" max="1" width="3.84761904761905" style="61" customWidth="1"/>
    <col min="2" max="2" width="5.42857142857143" style="61" customWidth="1"/>
    <col min="3" max="3" width="7.4" style="61" customWidth="1"/>
    <col min="4" max="4" width="5.05714285714286" style="62" customWidth="1"/>
    <col min="5" max="5" width="19.847619047619" style="62" customWidth="1"/>
    <col min="6" max="6" width="9" style="63" customWidth="1"/>
    <col min="7" max="7" width="11.4285714285714" style="61" customWidth="1"/>
    <col min="8" max="8" width="9.28571428571429" style="62" hidden="1" customWidth="1"/>
    <col min="9" max="9" width="9" style="62" hidden="1" customWidth="1"/>
    <col min="10" max="10" width="10.5714285714286" style="62" customWidth="1"/>
    <col min="11" max="11" width="9.28571428571429" style="62" customWidth="1"/>
    <col min="12" max="12" width="10.247619047619" style="61" customWidth="1"/>
    <col min="13" max="13" width="10.647619047619" style="61" customWidth="1"/>
    <col min="14" max="14" width="11.0285714285714" style="61" customWidth="1"/>
    <col min="15" max="15" width="12.1428571428571" style="61" customWidth="1"/>
    <col min="16" max="16" width="11.5619047619048" style="61" customWidth="1"/>
    <col min="17" max="17" width="10.9047619047619" style="61" customWidth="1"/>
    <col min="18" max="16378" width="9.14285714285714" style="61"/>
    <col min="16379" max="16384" width="9" style="61"/>
  </cols>
  <sheetData>
    <row r="1" spans="1:17">
      <c r="A1" s="64" t="s">
        <v>0</v>
      </c>
      <c r="B1" s="39"/>
      <c r="C1" s="59"/>
      <c r="D1" s="65"/>
      <c r="E1" s="66" t="s">
        <v>1</v>
      </c>
      <c r="F1" s="39" t="s">
        <v>2</v>
      </c>
      <c r="G1" s="39"/>
      <c r="H1" s="39"/>
      <c r="I1" s="76"/>
      <c r="J1" s="76"/>
      <c r="K1" s="66" t="s">
        <v>3</v>
      </c>
      <c r="L1" s="39"/>
      <c r="M1" s="39"/>
      <c r="N1" s="39"/>
      <c r="O1" s="39"/>
      <c r="P1" s="39"/>
      <c r="Q1" s="39"/>
    </row>
    <row r="2" spans="1:17">
      <c r="A2" s="64" t="s">
        <v>4</v>
      </c>
      <c r="B2" s="39"/>
      <c r="C2" s="59"/>
      <c r="D2" s="65"/>
      <c r="E2" s="66" t="s">
        <v>5</v>
      </c>
      <c r="F2" s="39" t="s">
        <v>6</v>
      </c>
      <c r="G2" s="39"/>
      <c r="H2" s="39"/>
      <c r="I2" s="76"/>
      <c r="J2" s="76"/>
      <c r="K2" s="77">
        <v>45260</v>
      </c>
      <c r="L2" s="39"/>
      <c r="M2" s="39"/>
      <c r="N2" s="39"/>
      <c r="O2" s="39"/>
      <c r="P2" s="39"/>
      <c r="Q2" s="39"/>
    </row>
    <row r="3" spans="1:17">
      <c r="A3" s="64" t="s">
        <v>7</v>
      </c>
      <c r="B3" s="39"/>
      <c r="C3" s="59"/>
      <c r="D3" s="65"/>
      <c r="E3" s="67"/>
      <c r="F3" s="39" t="s">
        <v>8</v>
      </c>
      <c r="G3" s="39"/>
      <c r="H3" s="39"/>
      <c r="I3" s="76"/>
      <c r="J3" s="76"/>
      <c r="K3" s="78" t="s">
        <v>9</v>
      </c>
      <c r="L3" s="39"/>
      <c r="M3" s="39"/>
      <c r="N3" s="39"/>
      <c r="O3" s="39"/>
      <c r="P3" s="39"/>
      <c r="Q3" s="39"/>
    </row>
    <row r="4" spans="2:17">
      <c r="B4" s="59"/>
      <c r="C4" s="59"/>
      <c r="D4" s="65"/>
      <c r="E4" s="65"/>
      <c r="F4" s="68"/>
      <c r="G4" s="59"/>
      <c r="H4" s="65"/>
      <c r="I4" s="65"/>
      <c r="J4" s="65"/>
      <c r="K4" s="65"/>
      <c r="L4" s="39"/>
      <c r="M4" s="39"/>
      <c r="N4" s="39"/>
      <c r="O4" s="39"/>
      <c r="P4" s="39"/>
      <c r="Q4" s="39"/>
    </row>
    <row r="5" s="58" customFormat="1" ht="54" customHeight="1" spans="1:17">
      <c r="A5" s="69" t="s">
        <v>10</v>
      </c>
      <c r="B5" s="69" t="s">
        <v>11</v>
      </c>
      <c r="C5" s="69" t="s">
        <v>12</v>
      </c>
      <c r="D5" s="69" t="s">
        <v>13</v>
      </c>
      <c r="E5" s="69" t="s">
        <v>14</v>
      </c>
      <c r="F5" s="70" t="s">
        <v>15</v>
      </c>
      <c r="G5" s="69" t="s">
        <v>16</v>
      </c>
      <c r="H5" s="69" t="s">
        <v>17</v>
      </c>
      <c r="I5" s="69" t="s">
        <v>18</v>
      </c>
      <c r="J5" s="69" t="s">
        <v>19</v>
      </c>
      <c r="K5" s="69" t="s">
        <v>20</v>
      </c>
      <c r="L5" s="69" t="s">
        <v>21</v>
      </c>
      <c r="M5" s="69" t="s">
        <v>22</v>
      </c>
      <c r="N5" s="69" t="s">
        <v>23</v>
      </c>
      <c r="O5" s="69" t="s">
        <v>24</v>
      </c>
      <c r="P5" s="69" t="s">
        <v>25</v>
      </c>
      <c r="Q5" s="69" t="s">
        <v>26</v>
      </c>
    </row>
    <row r="6" s="59" customFormat="1" ht="12.95" customHeight="1" spans="1:17">
      <c r="A6" s="71">
        <v>1</v>
      </c>
      <c r="B6" s="72" t="s">
        <v>27</v>
      </c>
      <c r="C6" s="72">
        <v>1360</v>
      </c>
      <c r="D6" s="73">
        <f t="shared" ref="D6:D69" si="0">G6/C6</f>
        <v>4186.02941176471</v>
      </c>
      <c r="E6" s="72" t="s">
        <v>28</v>
      </c>
      <c r="F6" s="74">
        <v>43738</v>
      </c>
      <c r="G6" s="73">
        <v>5693000</v>
      </c>
      <c r="H6" s="75"/>
      <c r="I6" s="75"/>
      <c r="J6" s="73">
        <v>610463</v>
      </c>
      <c r="K6" s="73">
        <v>1534640</v>
      </c>
      <c r="L6" s="73">
        <v>3255300</v>
      </c>
      <c r="M6" s="73">
        <v>1500000</v>
      </c>
      <c r="N6" s="73">
        <v>13523</v>
      </c>
      <c r="O6" s="73">
        <v>0</v>
      </c>
      <c r="P6" s="73">
        <f>SUM(K6:O6)</f>
        <v>6303463</v>
      </c>
      <c r="Q6" s="73">
        <f>G6+J6-P6</f>
        <v>0</v>
      </c>
    </row>
    <row r="7" s="59" customFormat="1" ht="12.95" customHeight="1" spans="1:17">
      <c r="A7" s="71">
        <v>2</v>
      </c>
      <c r="B7" s="72" t="s">
        <v>29</v>
      </c>
      <c r="C7" s="72">
        <v>1360</v>
      </c>
      <c r="D7" s="73">
        <f t="shared" si="0"/>
        <v>4236.02941176471</v>
      </c>
      <c r="E7" s="72" t="s">
        <v>30</v>
      </c>
      <c r="F7" s="74">
        <v>43829</v>
      </c>
      <c r="G7" s="73">
        <v>5761000</v>
      </c>
      <c r="H7" s="75"/>
      <c r="I7" s="75"/>
      <c r="J7" s="73">
        <v>340024</v>
      </c>
      <c r="K7" s="73">
        <v>1531000</v>
      </c>
      <c r="L7" s="73">
        <v>3147483</v>
      </c>
      <c r="M7" s="73">
        <v>1376000</v>
      </c>
      <c r="N7" s="73">
        <v>46541</v>
      </c>
      <c r="O7" s="73">
        <v>0</v>
      </c>
      <c r="P7" s="73">
        <f t="shared" ref="P7:P70" si="1">SUM(K7:O7)</f>
        <v>6101024</v>
      </c>
      <c r="Q7" s="73">
        <f t="shared" ref="Q7:Q70" si="2">G7+J7-P7</f>
        <v>0</v>
      </c>
    </row>
    <row r="8" s="59" customFormat="1" ht="12.95" customHeight="1" spans="1:17">
      <c r="A8" s="71">
        <v>3</v>
      </c>
      <c r="B8" s="72" t="s">
        <v>31</v>
      </c>
      <c r="C8" s="72">
        <v>1360</v>
      </c>
      <c r="D8" s="73">
        <f t="shared" si="0"/>
        <v>3985.29411764706</v>
      </c>
      <c r="E8" s="72" t="s">
        <v>32</v>
      </c>
      <c r="F8" s="74">
        <v>43717</v>
      </c>
      <c r="G8" s="73">
        <v>5420000</v>
      </c>
      <c r="H8" s="75"/>
      <c r="I8" s="75"/>
      <c r="J8" s="73">
        <v>301828</v>
      </c>
      <c r="K8" s="73">
        <v>1355000</v>
      </c>
      <c r="L8" s="73">
        <v>2250000</v>
      </c>
      <c r="M8" s="73">
        <v>2092000</v>
      </c>
      <c r="N8" s="73">
        <v>24828</v>
      </c>
      <c r="O8" s="73">
        <v>0</v>
      </c>
      <c r="P8" s="73">
        <f t="shared" si="1"/>
        <v>5721828</v>
      </c>
      <c r="Q8" s="73">
        <f t="shared" si="2"/>
        <v>0</v>
      </c>
    </row>
    <row r="9" s="59" customFormat="1" ht="12.95" customHeight="1" spans="1:17">
      <c r="A9" s="71">
        <v>4</v>
      </c>
      <c r="B9" s="72" t="s">
        <v>33</v>
      </c>
      <c r="C9" s="72">
        <v>1360</v>
      </c>
      <c r="D9" s="73">
        <f t="shared" si="0"/>
        <v>4085.29411764706</v>
      </c>
      <c r="E9" s="72" t="s">
        <v>34</v>
      </c>
      <c r="F9" s="74">
        <v>43716</v>
      </c>
      <c r="G9" s="73">
        <v>5556000</v>
      </c>
      <c r="H9" s="75"/>
      <c r="I9" s="75"/>
      <c r="J9" s="73">
        <v>567960</v>
      </c>
      <c r="K9" s="73">
        <v>1503890</v>
      </c>
      <c r="L9" s="73">
        <f>2679400</f>
        <v>2679400</v>
      </c>
      <c r="M9" s="73">
        <f>1300000+40670</f>
        <v>1340670</v>
      </c>
      <c r="N9" s="73">
        <v>600000</v>
      </c>
      <c r="O9" s="73">
        <v>0</v>
      </c>
      <c r="P9" s="73">
        <f t="shared" si="1"/>
        <v>6123960</v>
      </c>
      <c r="Q9" s="73">
        <f t="shared" si="2"/>
        <v>0</v>
      </c>
    </row>
    <row r="10" s="59" customFormat="1" ht="12.95" customHeight="1" spans="1:17">
      <c r="A10" s="71">
        <v>5</v>
      </c>
      <c r="B10" s="72" t="s">
        <v>35</v>
      </c>
      <c r="C10" s="72">
        <v>1360</v>
      </c>
      <c r="D10" s="73">
        <f t="shared" si="0"/>
        <v>3524.26470588235</v>
      </c>
      <c r="E10" s="72" t="s">
        <v>36</v>
      </c>
      <c r="F10" s="74">
        <v>43758</v>
      </c>
      <c r="G10" s="73">
        <v>4793000</v>
      </c>
      <c r="H10" s="75"/>
      <c r="I10" s="75"/>
      <c r="J10" s="73">
        <v>284116</v>
      </c>
      <c r="K10" s="73">
        <v>620000</v>
      </c>
      <c r="L10" s="73">
        <v>3090000</v>
      </c>
      <c r="M10" s="73">
        <v>1328650</v>
      </c>
      <c r="N10" s="73">
        <v>38466</v>
      </c>
      <c r="O10" s="73">
        <v>0</v>
      </c>
      <c r="P10" s="73">
        <f t="shared" si="1"/>
        <v>5077116</v>
      </c>
      <c r="Q10" s="73">
        <f t="shared" si="2"/>
        <v>0</v>
      </c>
    </row>
    <row r="11" s="59" customFormat="1" ht="12.95" customHeight="1" spans="1:17">
      <c r="A11" s="71">
        <v>6</v>
      </c>
      <c r="B11" s="72" t="s">
        <v>37</v>
      </c>
      <c r="C11" s="72">
        <v>1360</v>
      </c>
      <c r="D11" s="73">
        <f t="shared" si="0"/>
        <v>4085.29411764706</v>
      </c>
      <c r="E11" s="72" t="s">
        <v>38</v>
      </c>
      <c r="F11" s="74">
        <v>43714</v>
      </c>
      <c r="G11" s="73">
        <v>5556000</v>
      </c>
      <c r="H11" s="75"/>
      <c r="I11" s="75"/>
      <c r="J11" s="73">
        <v>308628</v>
      </c>
      <c r="K11" s="73">
        <v>1489000</v>
      </c>
      <c r="L11" s="73">
        <v>2148000</v>
      </c>
      <c r="M11" s="73">
        <v>859000</v>
      </c>
      <c r="N11" s="73">
        <v>1368628</v>
      </c>
      <c r="O11" s="73">
        <v>0</v>
      </c>
      <c r="P11" s="73">
        <f t="shared" si="1"/>
        <v>5864628</v>
      </c>
      <c r="Q11" s="73">
        <f t="shared" si="2"/>
        <v>0</v>
      </c>
    </row>
    <row r="12" s="59" customFormat="1" ht="12.95" customHeight="1" spans="1:17">
      <c r="A12" s="71">
        <v>7</v>
      </c>
      <c r="B12" s="72" t="s">
        <v>39</v>
      </c>
      <c r="C12" s="72">
        <v>1360</v>
      </c>
      <c r="D12" s="73">
        <f t="shared" si="0"/>
        <v>4186.76470588235</v>
      </c>
      <c r="E12" s="72" t="s">
        <v>40</v>
      </c>
      <c r="F12" s="74">
        <v>44294</v>
      </c>
      <c r="G12" s="73">
        <v>5694000</v>
      </c>
      <c r="H12" s="75"/>
      <c r="I12" s="75"/>
      <c r="J12" s="73">
        <v>284701</v>
      </c>
      <c r="K12" s="73">
        <v>0</v>
      </c>
      <c r="L12" s="73">
        <v>0</v>
      </c>
      <c r="M12" s="73">
        <v>5694000</v>
      </c>
      <c r="N12" s="73">
        <v>0</v>
      </c>
      <c r="O12" s="73">
        <v>0</v>
      </c>
      <c r="P12" s="73">
        <f t="shared" si="1"/>
        <v>5694000</v>
      </c>
      <c r="Q12" s="73">
        <f t="shared" si="2"/>
        <v>284701</v>
      </c>
    </row>
    <row r="13" s="59" customFormat="1" ht="12.95" customHeight="1" spans="1:17">
      <c r="A13" s="71">
        <v>8</v>
      </c>
      <c r="B13" s="72" t="s">
        <v>41</v>
      </c>
      <c r="C13" s="72">
        <v>1360</v>
      </c>
      <c r="D13" s="73">
        <f t="shared" si="0"/>
        <v>4613.23529411765</v>
      </c>
      <c r="E13" s="72" t="s">
        <v>42</v>
      </c>
      <c r="F13" s="74">
        <v>44310</v>
      </c>
      <c r="G13" s="73">
        <v>6274000</v>
      </c>
      <c r="H13" s="75"/>
      <c r="I13" s="75"/>
      <c r="J13" s="73">
        <v>313700</v>
      </c>
      <c r="K13" s="73">
        <v>0</v>
      </c>
      <c r="L13" s="73">
        <v>0</v>
      </c>
      <c r="M13" s="73">
        <v>564740</v>
      </c>
      <c r="N13" s="73">
        <v>6022960</v>
      </c>
      <c r="O13" s="73">
        <v>0</v>
      </c>
      <c r="P13" s="73">
        <f t="shared" si="1"/>
        <v>6587700</v>
      </c>
      <c r="Q13" s="73">
        <f t="shared" si="2"/>
        <v>0</v>
      </c>
    </row>
    <row r="14" s="59" customFormat="1" ht="12.95" customHeight="1" spans="1:17">
      <c r="A14" s="71">
        <v>9</v>
      </c>
      <c r="B14" s="72" t="s">
        <v>43</v>
      </c>
      <c r="C14" s="72">
        <v>1360</v>
      </c>
      <c r="D14" s="73">
        <f t="shared" si="0"/>
        <v>4186.76470588235</v>
      </c>
      <c r="E14" s="72" t="s">
        <v>44</v>
      </c>
      <c r="F14" s="74">
        <v>44294</v>
      </c>
      <c r="G14" s="73">
        <v>5694000</v>
      </c>
      <c r="H14" s="75"/>
      <c r="I14" s="75"/>
      <c r="J14" s="73">
        <v>284700</v>
      </c>
      <c r="K14" s="73">
        <v>0</v>
      </c>
      <c r="L14" s="73">
        <v>0</v>
      </c>
      <c r="M14" s="73">
        <v>5694094.4</v>
      </c>
      <c r="N14" s="73">
        <v>0</v>
      </c>
      <c r="O14" s="73">
        <v>0</v>
      </c>
      <c r="P14" s="73">
        <f t="shared" si="1"/>
        <v>5694094.4</v>
      </c>
      <c r="Q14" s="73">
        <f t="shared" si="2"/>
        <v>284605.6</v>
      </c>
    </row>
    <row r="15" s="59" customFormat="1" ht="12.95" customHeight="1" spans="1:17">
      <c r="A15" s="71">
        <v>10</v>
      </c>
      <c r="B15" s="72" t="s">
        <v>45</v>
      </c>
      <c r="C15" s="72">
        <v>1360</v>
      </c>
      <c r="D15" s="73">
        <f t="shared" si="0"/>
        <v>4613.23529411765</v>
      </c>
      <c r="E15" s="72" t="s">
        <v>42</v>
      </c>
      <c r="F15" s="74">
        <v>44310</v>
      </c>
      <c r="G15" s="73">
        <v>6274000</v>
      </c>
      <c r="H15" s="75"/>
      <c r="I15" s="75"/>
      <c r="J15" s="73">
        <v>313700</v>
      </c>
      <c r="K15" s="73">
        <v>0</v>
      </c>
      <c r="L15" s="73">
        <v>0</v>
      </c>
      <c r="M15" s="73">
        <v>564740</v>
      </c>
      <c r="N15" s="73">
        <v>6022960</v>
      </c>
      <c r="O15" s="73">
        <v>0</v>
      </c>
      <c r="P15" s="73">
        <f t="shared" si="1"/>
        <v>6587700</v>
      </c>
      <c r="Q15" s="73">
        <f t="shared" si="2"/>
        <v>0</v>
      </c>
    </row>
    <row r="16" s="59" customFormat="1" ht="12.95" customHeight="1" spans="1:17">
      <c r="A16" s="71">
        <v>11</v>
      </c>
      <c r="B16" s="72" t="s">
        <v>46</v>
      </c>
      <c r="C16" s="72">
        <v>1360</v>
      </c>
      <c r="D16" s="73">
        <f t="shared" si="0"/>
        <v>4884.55882352941</v>
      </c>
      <c r="E16" s="72" t="s">
        <v>47</v>
      </c>
      <c r="F16" s="74">
        <v>44204</v>
      </c>
      <c r="G16" s="73">
        <v>6643000</v>
      </c>
      <c r="H16" s="75"/>
      <c r="I16" s="75"/>
      <c r="J16" s="73">
        <v>410721</v>
      </c>
      <c r="K16" s="73">
        <v>0</v>
      </c>
      <c r="L16" s="73">
        <v>1221000</v>
      </c>
      <c r="M16" s="73">
        <v>5222000</v>
      </c>
      <c r="N16" s="73">
        <v>159373</v>
      </c>
      <c r="O16" s="73">
        <v>451348</v>
      </c>
      <c r="P16" s="73">
        <f t="shared" si="1"/>
        <v>7053721</v>
      </c>
      <c r="Q16" s="73">
        <f t="shared" si="2"/>
        <v>0</v>
      </c>
    </row>
    <row r="17" s="59" customFormat="1" ht="12.95" customHeight="1" spans="1:17">
      <c r="A17" s="71">
        <v>12</v>
      </c>
      <c r="B17" s="72" t="s">
        <v>48</v>
      </c>
      <c r="C17" s="72">
        <v>1360</v>
      </c>
      <c r="D17" s="73">
        <f t="shared" si="0"/>
        <v>3562.5</v>
      </c>
      <c r="E17" s="72" t="s">
        <v>49</v>
      </c>
      <c r="F17" s="74">
        <v>43754</v>
      </c>
      <c r="G17" s="73">
        <v>4845000</v>
      </c>
      <c r="H17" s="75"/>
      <c r="I17" s="75"/>
      <c r="J17" s="73">
        <v>276564</v>
      </c>
      <c r="K17" s="73">
        <v>671000</v>
      </c>
      <c r="L17" s="73">
        <v>2940000</v>
      </c>
      <c r="M17" s="73">
        <v>1482250</v>
      </c>
      <c r="N17" s="73">
        <v>21874</v>
      </c>
      <c r="O17" s="73">
        <v>0</v>
      </c>
      <c r="P17" s="73">
        <f t="shared" si="1"/>
        <v>5115124</v>
      </c>
      <c r="Q17" s="73">
        <f t="shared" si="2"/>
        <v>6440</v>
      </c>
    </row>
    <row r="18" s="59" customFormat="1" ht="12.95" customHeight="1" spans="1:17">
      <c r="A18" s="71">
        <v>13</v>
      </c>
      <c r="B18" s="72" t="s">
        <v>50</v>
      </c>
      <c r="C18" s="72">
        <v>1360</v>
      </c>
      <c r="D18" s="73">
        <f t="shared" si="0"/>
        <v>4085.29411764706</v>
      </c>
      <c r="E18" s="72" t="s">
        <v>51</v>
      </c>
      <c r="F18" s="74">
        <v>43723</v>
      </c>
      <c r="G18" s="73">
        <v>5556000</v>
      </c>
      <c r="H18" s="75"/>
      <c r="I18" s="75"/>
      <c r="J18" s="73">
        <v>401800</v>
      </c>
      <c r="K18" s="73">
        <v>1489000</v>
      </c>
      <c r="L18" s="73">
        <v>1719000</v>
      </c>
      <c r="M18" s="73">
        <v>2631800</v>
      </c>
      <c r="N18" s="73">
        <v>118000</v>
      </c>
      <c r="O18" s="73">
        <v>0</v>
      </c>
      <c r="P18" s="73">
        <f t="shared" si="1"/>
        <v>5957800</v>
      </c>
      <c r="Q18" s="73">
        <f t="shared" si="2"/>
        <v>0</v>
      </c>
    </row>
    <row r="19" s="59" customFormat="1" ht="12.95" customHeight="1" spans="1:17">
      <c r="A19" s="71">
        <v>14</v>
      </c>
      <c r="B19" s="72" t="s">
        <v>52</v>
      </c>
      <c r="C19" s="72">
        <v>1360</v>
      </c>
      <c r="D19" s="73">
        <f t="shared" si="0"/>
        <v>4085.29411764706</v>
      </c>
      <c r="E19" s="72" t="s">
        <v>53</v>
      </c>
      <c r="F19" s="74">
        <v>43722</v>
      </c>
      <c r="G19" s="73">
        <v>5556000</v>
      </c>
      <c r="H19" s="75"/>
      <c r="I19" s="75"/>
      <c r="J19" s="73">
        <v>511727</v>
      </c>
      <c r="K19" s="73">
        <v>1503890</v>
      </c>
      <c r="L19" s="73">
        <v>1864510</v>
      </c>
      <c r="M19" s="73">
        <v>2348450</v>
      </c>
      <c r="N19" s="73">
        <v>350877</v>
      </c>
      <c r="O19" s="73">
        <v>0</v>
      </c>
      <c r="P19" s="73">
        <f t="shared" si="1"/>
        <v>6067727</v>
      </c>
      <c r="Q19" s="73">
        <f t="shared" si="2"/>
        <v>0</v>
      </c>
    </row>
    <row r="20" s="59" customFormat="1" ht="12.95" customHeight="1" spans="1:17">
      <c r="A20" s="71">
        <v>15</v>
      </c>
      <c r="B20" s="72" t="s">
        <v>54</v>
      </c>
      <c r="C20" s="72">
        <v>1360</v>
      </c>
      <c r="D20" s="73">
        <f t="shared" si="0"/>
        <v>3985.29411764706</v>
      </c>
      <c r="E20" s="72" t="s">
        <v>55</v>
      </c>
      <c r="F20" s="74">
        <v>43714</v>
      </c>
      <c r="G20" s="73">
        <v>5420000</v>
      </c>
      <c r="H20" s="75"/>
      <c r="I20" s="75"/>
      <c r="J20" s="73">
        <v>299452</v>
      </c>
      <c r="K20" s="73">
        <v>1456000</v>
      </c>
      <c r="L20" s="73">
        <v>2927999</v>
      </c>
      <c r="M20" s="73">
        <f>1166641+10360</f>
        <v>1177001</v>
      </c>
      <c r="N20" s="73">
        <v>158452</v>
      </c>
      <c r="O20" s="73">
        <v>0</v>
      </c>
      <c r="P20" s="73">
        <f t="shared" si="1"/>
        <v>5719452</v>
      </c>
      <c r="Q20" s="73">
        <f t="shared" si="2"/>
        <v>0</v>
      </c>
    </row>
    <row r="21" s="59" customFormat="1" ht="12.95" customHeight="1" spans="1:17">
      <c r="A21" s="71">
        <v>16</v>
      </c>
      <c r="B21" s="72" t="s">
        <v>56</v>
      </c>
      <c r="C21" s="72">
        <v>1360</v>
      </c>
      <c r="D21" s="73">
        <f t="shared" si="0"/>
        <v>3585.29411764706</v>
      </c>
      <c r="E21" s="72" t="s">
        <v>57</v>
      </c>
      <c r="F21" s="74">
        <v>44450</v>
      </c>
      <c r="G21" s="73">
        <v>4876000</v>
      </c>
      <c r="H21" s="75"/>
      <c r="I21" s="75"/>
      <c r="J21" s="73">
        <v>274628</v>
      </c>
      <c r="K21" s="73">
        <v>0</v>
      </c>
      <c r="L21" s="73">
        <v>0</v>
      </c>
      <c r="M21" s="73">
        <v>4585000</v>
      </c>
      <c r="N21" s="73">
        <v>565628</v>
      </c>
      <c r="O21" s="73">
        <v>0</v>
      </c>
      <c r="P21" s="73">
        <f t="shared" si="1"/>
        <v>5150628</v>
      </c>
      <c r="Q21" s="73">
        <f t="shared" si="2"/>
        <v>0</v>
      </c>
    </row>
    <row r="22" s="59" customFormat="1" ht="12.95" customHeight="1" spans="1:17">
      <c r="A22" s="71">
        <v>17</v>
      </c>
      <c r="B22" s="72" t="s">
        <v>58</v>
      </c>
      <c r="C22" s="72">
        <v>1360</v>
      </c>
      <c r="D22" s="73">
        <f t="shared" si="0"/>
        <v>3885.29411764706</v>
      </c>
      <c r="E22" s="72" t="s">
        <v>59</v>
      </c>
      <c r="F22" s="74">
        <v>43718</v>
      </c>
      <c r="G22" s="73">
        <v>5284000</v>
      </c>
      <c r="H22" s="75"/>
      <c r="I22" s="75"/>
      <c r="J22" s="73">
        <f>466500+25712</f>
        <v>492212</v>
      </c>
      <c r="K22" s="73">
        <v>1435000</v>
      </c>
      <c r="L22" s="73">
        <v>1627000</v>
      </c>
      <c r="M22" s="73">
        <v>2688500</v>
      </c>
      <c r="N22" s="73">
        <v>0</v>
      </c>
      <c r="O22" s="73">
        <v>25712</v>
      </c>
      <c r="P22" s="73">
        <f t="shared" si="1"/>
        <v>5776212</v>
      </c>
      <c r="Q22" s="73">
        <f t="shared" si="2"/>
        <v>0</v>
      </c>
    </row>
    <row r="23" s="59" customFormat="1" ht="12.95" customHeight="1" spans="1:17">
      <c r="A23" s="71">
        <v>18</v>
      </c>
      <c r="B23" s="72" t="s">
        <v>60</v>
      </c>
      <c r="C23" s="72">
        <v>1360</v>
      </c>
      <c r="D23" s="73">
        <f t="shared" si="0"/>
        <v>3885.29411764706</v>
      </c>
      <c r="E23" s="72" t="s">
        <v>61</v>
      </c>
      <c r="F23" s="74">
        <v>43715</v>
      </c>
      <c r="G23" s="73">
        <v>5284000</v>
      </c>
      <c r="H23" s="75"/>
      <c r="I23" s="75"/>
      <c r="J23" s="73">
        <v>883451</v>
      </c>
      <c r="K23" s="73">
        <v>1325000</v>
      </c>
      <c r="L23" s="73">
        <v>0</v>
      </c>
      <c r="M23" s="73">
        <v>4713804</v>
      </c>
      <c r="N23" s="73">
        <v>0</v>
      </c>
      <c r="O23" s="73">
        <v>0</v>
      </c>
      <c r="P23" s="73">
        <f t="shared" si="1"/>
        <v>6038804</v>
      </c>
      <c r="Q23" s="73">
        <f t="shared" si="2"/>
        <v>128647</v>
      </c>
    </row>
    <row r="24" s="59" customFormat="1" ht="12.95" customHeight="1" spans="1:17">
      <c r="A24" s="71">
        <v>19</v>
      </c>
      <c r="B24" s="72" t="s">
        <v>62</v>
      </c>
      <c r="C24" s="72">
        <v>1360</v>
      </c>
      <c r="D24" s="73">
        <f t="shared" si="0"/>
        <v>4185.29411764706</v>
      </c>
      <c r="E24" s="72" t="s">
        <v>63</v>
      </c>
      <c r="F24" s="74">
        <v>43723</v>
      </c>
      <c r="G24" s="73">
        <v>5692000</v>
      </c>
      <c r="H24" s="75"/>
      <c r="I24" s="75"/>
      <c r="J24" s="73">
        <v>350894</v>
      </c>
      <c r="K24" s="73">
        <v>1520000</v>
      </c>
      <c r="L24" s="73">
        <v>1793438</v>
      </c>
      <c r="M24" s="73">
        <f>2207000+22070</f>
        <v>2229070</v>
      </c>
      <c r="N24" s="73">
        <v>500386</v>
      </c>
      <c r="O24" s="73">
        <v>0</v>
      </c>
      <c r="P24" s="73">
        <f t="shared" si="1"/>
        <v>6042894</v>
      </c>
      <c r="Q24" s="73">
        <f t="shared" si="2"/>
        <v>0</v>
      </c>
    </row>
    <row r="25" s="59" customFormat="1" ht="12.95" customHeight="1" spans="1:17">
      <c r="A25" s="71">
        <v>20</v>
      </c>
      <c r="B25" s="72" t="s">
        <v>64</v>
      </c>
      <c r="C25" s="72">
        <v>1360</v>
      </c>
      <c r="D25" s="73">
        <f t="shared" si="0"/>
        <v>3885.29411764706</v>
      </c>
      <c r="E25" s="72" t="s">
        <v>65</v>
      </c>
      <c r="F25" s="74">
        <v>43716</v>
      </c>
      <c r="G25" s="73">
        <v>5284000</v>
      </c>
      <c r="H25" s="75"/>
      <c r="I25" s="75"/>
      <c r="J25" s="73">
        <v>337647</v>
      </c>
      <c r="K25" s="73">
        <v>1441270</v>
      </c>
      <c r="L25" s="73">
        <v>1627000</v>
      </c>
      <c r="M25" s="73">
        <v>1220000</v>
      </c>
      <c r="N25" s="73">
        <v>1469377</v>
      </c>
      <c r="O25" s="73">
        <v>0</v>
      </c>
      <c r="P25" s="73">
        <f t="shared" si="1"/>
        <v>5757647</v>
      </c>
      <c r="Q25" s="73">
        <f t="shared" si="2"/>
        <v>-136000</v>
      </c>
    </row>
    <row r="26" s="59" customFormat="1" ht="12.95" customHeight="1" spans="1:17">
      <c r="A26" s="71">
        <v>21</v>
      </c>
      <c r="B26" s="72" t="s">
        <v>66</v>
      </c>
      <c r="C26" s="72">
        <v>1360</v>
      </c>
      <c r="D26" s="73">
        <f t="shared" si="0"/>
        <v>4035.29411764706</v>
      </c>
      <c r="E26" s="72" t="s">
        <v>67</v>
      </c>
      <c r="F26" s="74">
        <v>43738</v>
      </c>
      <c r="G26" s="73">
        <v>5488000</v>
      </c>
      <c r="H26" s="75"/>
      <c r="I26" s="75"/>
      <c r="J26" s="73">
        <v>429114</v>
      </c>
      <c r="K26" s="73">
        <v>1472000</v>
      </c>
      <c r="L26" s="73">
        <v>1696000</v>
      </c>
      <c r="M26" s="73">
        <f>2539520+54880</f>
        <v>2594400</v>
      </c>
      <c r="N26" s="73">
        <v>154714</v>
      </c>
      <c r="O26" s="73">
        <v>0</v>
      </c>
      <c r="P26" s="73">
        <f t="shared" si="1"/>
        <v>5917114</v>
      </c>
      <c r="Q26" s="73">
        <f t="shared" si="2"/>
        <v>0</v>
      </c>
    </row>
    <row r="27" s="59" customFormat="1" ht="12.95" customHeight="1" spans="1:17">
      <c r="A27" s="71">
        <v>22</v>
      </c>
      <c r="B27" s="72" t="s">
        <v>68</v>
      </c>
      <c r="C27" s="72">
        <v>1360</v>
      </c>
      <c r="D27" s="73">
        <f t="shared" si="0"/>
        <v>4236.02941176471</v>
      </c>
      <c r="E27" s="72" t="s">
        <v>69</v>
      </c>
      <c r="F27" s="74">
        <v>43772</v>
      </c>
      <c r="G27" s="73">
        <v>5761000</v>
      </c>
      <c r="H27" s="75"/>
      <c r="I27" s="75"/>
      <c r="J27" s="73">
        <v>318213</v>
      </c>
      <c r="K27" s="73">
        <v>875116</v>
      </c>
      <c r="L27" s="73">
        <v>2424000</v>
      </c>
      <c r="M27" s="73">
        <v>1921000</v>
      </c>
      <c r="N27" s="73">
        <v>859097</v>
      </c>
      <c r="O27" s="73">
        <v>0</v>
      </c>
      <c r="P27" s="73">
        <f t="shared" si="1"/>
        <v>6079213</v>
      </c>
      <c r="Q27" s="73">
        <f t="shared" si="2"/>
        <v>0</v>
      </c>
    </row>
    <row r="28" s="59" customFormat="1" ht="12.95" customHeight="1" spans="1:17">
      <c r="A28" s="71">
        <v>23</v>
      </c>
      <c r="B28" s="72" t="s">
        <v>70</v>
      </c>
      <c r="C28" s="72">
        <v>1360</v>
      </c>
      <c r="D28" s="73">
        <f t="shared" si="0"/>
        <v>4284.55882352941</v>
      </c>
      <c r="E28" s="72" t="s">
        <v>71</v>
      </c>
      <c r="F28" s="74">
        <v>43783</v>
      </c>
      <c r="G28" s="73">
        <v>5827000</v>
      </c>
      <c r="H28" s="75"/>
      <c r="I28" s="75"/>
      <c r="J28" s="73">
        <v>322178</v>
      </c>
      <c r="K28" s="73">
        <v>1552000</v>
      </c>
      <c r="L28" s="73">
        <v>1811000</v>
      </c>
      <c r="M28" s="73">
        <v>1636000</v>
      </c>
      <c r="N28" s="73">
        <v>1150178</v>
      </c>
      <c r="O28" s="73">
        <v>0</v>
      </c>
      <c r="P28" s="73">
        <f t="shared" si="1"/>
        <v>6149178</v>
      </c>
      <c r="Q28" s="73">
        <f t="shared" si="2"/>
        <v>0</v>
      </c>
    </row>
    <row r="29" s="59" customFormat="1" ht="12.95" customHeight="1" spans="1:17">
      <c r="A29" s="71">
        <v>24</v>
      </c>
      <c r="B29" s="72" t="s">
        <v>72</v>
      </c>
      <c r="C29" s="72">
        <v>1360</v>
      </c>
      <c r="D29" s="73">
        <f t="shared" si="0"/>
        <v>4085.29411764706</v>
      </c>
      <c r="E29" s="72" t="s">
        <v>73</v>
      </c>
      <c r="F29" s="74">
        <v>43716</v>
      </c>
      <c r="G29" s="73">
        <v>5556000</v>
      </c>
      <c r="H29" s="75"/>
      <c r="I29" s="75"/>
      <c r="J29" s="73">
        <v>304900</v>
      </c>
      <c r="K29" s="73">
        <v>1489000</v>
      </c>
      <c r="L29" s="73">
        <v>1719000</v>
      </c>
      <c r="M29" s="73">
        <v>1000000</v>
      </c>
      <c r="N29" s="73">
        <v>1656628</v>
      </c>
      <c r="O29" s="73">
        <v>0</v>
      </c>
      <c r="P29" s="73">
        <f t="shared" si="1"/>
        <v>5864628</v>
      </c>
      <c r="Q29" s="73">
        <f t="shared" si="2"/>
        <v>-3728</v>
      </c>
    </row>
    <row r="30" s="59" customFormat="1" ht="12.95" customHeight="1" spans="1:17">
      <c r="A30" s="71">
        <v>25</v>
      </c>
      <c r="B30" s="72" t="s">
        <v>74</v>
      </c>
      <c r="C30" s="72">
        <v>1360</v>
      </c>
      <c r="D30" s="73">
        <f t="shared" si="0"/>
        <v>3562.5</v>
      </c>
      <c r="E30" s="72" t="s">
        <v>75</v>
      </c>
      <c r="F30" s="74">
        <v>43754</v>
      </c>
      <c r="G30" s="73">
        <v>4845000</v>
      </c>
      <c r="H30" s="75"/>
      <c r="I30" s="75"/>
      <c r="J30" s="73">
        <v>271884</v>
      </c>
      <c r="K30" s="73">
        <v>671000</v>
      </c>
      <c r="L30" s="73">
        <v>1766000</v>
      </c>
      <c r="M30" s="73">
        <v>2656250</v>
      </c>
      <c r="N30" s="73">
        <v>23634</v>
      </c>
      <c r="O30" s="73">
        <v>0</v>
      </c>
      <c r="P30" s="73">
        <f t="shared" si="1"/>
        <v>5116884</v>
      </c>
      <c r="Q30" s="73">
        <f t="shared" si="2"/>
        <v>0</v>
      </c>
    </row>
    <row r="31" s="59" customFormat="1" ht="12.95" customHeight="1" spans="1:17">
      <c r="A31" s="71">
        <v>26</v>
      </c>
      <c r="B31" s="72" t="s">
        <v>76</v>
      </c>
      <c r="C31" s="72">
        <v>1360</v>
      </c>
      <c r="D31" s="73">
        <f t="shared" si="0"/>
        <v>3985.29411764706</v>
      </c>
      <c r="E31" s="72" t="s">
        <v>77</v>
      </c>
      <c r="F31" s="74">
        <v>43716</v>
      </c>
      <c r="G31" s="73">
        <v>5420000</v>
      </c>
      <c r="H31" s="75"/>
      <c r="I31" s="75"/>
      <c r="J31" s="73">
        <v>168109</v>
      </c>
      <c r="K31" s="73">
        <v>1470560</v>
      </c>
      <c r="L31" s="73">
        <v>1658441</v>
      </c>
      <c r="M31" s="73">
        <f>2403090+12550+10360</f>
        <v>2426000</v>
      </c>
      <c r="N31" s="73">
        <v>33108</v>
      </c>
      <c r="O31" s="73">
        <v>0</v>
      </c>
      <c r="P31" s="73">
        <f t="shared" si="1"/>
        <v>5588109</v>
      </c>
      <c r="Q31" s="73">
        <f t="shared" si="2"/>
        <v>0</v>
      </c>
    </row>
    <row r="32" s="59" customFormat="1" ht="12.95" customHeight="1" spans="1:17">
      <c r="A32" s="71">
        <v>27</v>
      </c>
      <c r="B32" s="72" t="s">
        <v>78</v>
      </c>
      <c r="C32" s="72">
        <v>1360</v>
      </c>
      <c r="D32" s="73">
        <f t="shared" si="0"/>
        <v>4400</v>
      </c>
      <c r="E32" s="72" t="s">
        <v>79</v>
      </c>
      <c r="F32" s="74">
        <v>44417</v>
      </c>
      <c r="G32" s="73">
        <v>5984000</v>
      </c>
      <c r="H32" s="75"/>
      <c r="I32" s="75"/>
      <c r="J32" s="73">
        <v>305200</v>
      </c>
      <c r="K32" s="73">
        <v>0</v>
      </c>
      <c r="L32" s="73">
        <v>0</v>
      </c>
      <c r="M32" s="73">
        <v>4378000</v>
      </c>
      <c r="N32" s="73">
        <v>1911200</v>
      </c>
      <c r="O32" s="73">
        <v>0</v>
      </c>
      <c r="P32" s="73">
        <f t="shared" si="1"/>
        <v>6289200</v>
      </c>
      <c r="Q32" s="73">
        <f t="shared" si="2"/>
        <v>0</v>
      </c>
    </row>
    <row r="33" s="59" customFormat="1" ht="12.95" customHeight="1" spans="1:17">
      <c r="A33" s="71">
        <v>28</v>
      </c>
      <c r="B33" s="72" t="s">
        <v>80</v>
      </c>
      <c r="C33" s="72">
        <v>1360</v>
      </c>
      <c r="D33" s="73">
        <f t="shared" si="0"/>
        <v>4236.02941176471</v>
      </c>
      <c r="E33" s="72" t="s">
        <v>81</v>
      </c>
      <c r="F33" s="74">
        <v>43776</v>
      </c>
      <c r="G33" s="73">
        <v>5761000</v>
      </c>
      <c r="H33" s="75"/>
      <c r="I33" s="75"/>
      <c r="J33" s="73">
        <v>355484</v>
      </c>
      <c r="K33" s="73">
        <v>1064000</v>
      </c>
      <c r="L33" s="73">
        <v>2235000</v>
      </c>
      <c r="M33" s="73">
        <v>1341000</v>
      </c>
      <c r="N33" s="73">
        <v>1476484</v>
      </c>
      <c r="O33" s="73">
        <v>0</v>
      </c>
      <c r="P33" s="73">
        <f t="shared" si="1"/>
        <v>6116484</v>
      </c>
      <c r="Q33" s="73">
        <f t="shared" si="2"/>
        <v>0</v>
      </c>
    </row>
    <row r="34" s="59" customFormat="1" ht="12.95" customHeight="1" spans="1:17">
      <c r="A34" s="71">
        <v>29</v>
      </c>
      <c r="B34" s="72" t="s">
        <v>82</v>
      </c>
      <c r="C34" s="72">
        <v>1360</v>
      </c>
      <c r="D34" s="73">
        <f t="shared" si="0"/>
        <v>3885.29411764706</v>
      </c>
      <c r="E34" s="72" t="s">
        <v>83</v>
      </c>
      <c r="F34" s="74">
        <v>43715</v>
      </c>
      <c r="G34" s="73">
        <v>5284000</v>
      </c>
      <c r="H34" s="75"/>
      <c r="I34" s="75"/>
      <c r="J34" s="73">
        <v>320764</v>
      </c>
      <c r="K34" s="73">
        <v>1427000</v>
      </c>
      <c r="L34" s="73">
        <v>1627000</v>
      </c>
      <c r="M34" s="73">
        <v>1220000</v>
      </c>
      <c r="N34" s="73">
        <v>1268200</v>
      </c>
      <c r="O34" s="73">
        <v>0</v>
      </c>
      <c r="P34" s="73">
        <f t="shared" si="1"/>
        <v>5542200</v>
      </c>
      <c r="Q34" s="73">
        <f t="shared" si="2"/>
        <v>62564</v>
      </c>
    </row>
    <row r="35" s="59" customFormat="1" ht="12.95" customHeight="1" spans="1:17">
      <c r="A35" s="71">
        <v>30</v>
      </c>
      <c r="B35" s="72" t="s">
        <v>84</v>
      </c>
      <c r="C35" s="72">
        <v>1660</v>
      </c>
      <c r="D35" s="73">
        <f t="shared" si="0"/>
        <v>4215.06024096385</v>
      </c>
      <c r="E35" s="72" t="s">
        <v>85</v>
      </c>
      <c r="F35" s="74">
        <v>43885</v>
      </c>
      <c r="G35" s="73">
        <v>6997000</v>
      </c>
      <c r="H35" s="75"/>
      <c r="I35" s="75"/>
      <c r="J35" s="73">
        <v>911063</v>
      </c>
      <c r="K35" s="73">
        <v>225000</v>
      </c>
      <c r="L35" s="73">
        <v>5142000</v>
      </c>
      <c r="M35" s="73">
        <v>0</v>
      </c>
      <c r="N35" s="73">
        <v>2010000</v>
      </c>
      <c r="O35" s="73">
        <v>500000</v>
      </c>
      <c r="P35" s="73">
        <f t="shared" si="1"/>
        <v>7877000</v>
      </c>
      <c r="Q35" s="73">
        <f t="shared" si="2"/>
        <v>31063</v>
      </c>
    </row>
    <row r="36" s="59" customFormat="1" ht="12.95" customHeight="1" spans="1:17">
      <c r="A36" s="71">
        <v>31</v>
      </c>
      <c r="B36" s="72" t="s">
        <v>86</v>
      </c>
      <c r="C36" s="72">
        <v>1660</v>
      </c>
      <c r="D36" s="73">
        <f t="shared" si="0"/>
        <v>4616.26506024096</v>
      </c>
      <c r="E36" s="72" t="s">
        <v>87</v>
      </c>
      <c r="F36" s="74">
        <v>44193</v>
      </c>
      <c r="G36" s="73">
        <v>7663000</v>
      </c>
      <c r="H36" s="75"/>
      <c r="I36" s="75"/>
      <c r="J36" s="73">
        <v>491145</v>
      </c>
      <c r="K36" s="73">
        <v>0</v>
      </c>
      <c r="L36" s="73">
        <v>6425000</v>
      </c>
      <c r="M36" s="73">
        <v>1627150</v>
      </c>
      <c r="N36" s="73">
        <v>101995</v>
      </c>
      <c r="O36" s="73">
        <v>0</v>
      </c>
      <c r="P36" s="73">
        <f t="shared" si="1"/>
        <v>8154145</v>
      </c>
      <c r="Q36" s="73">
        <f t="shared" si="2"/>
        <v>0</v>
      </c>
    </row>
    <row r="37" s="59" customFormat="1" ht="12.95" customHeight="1" spans="1:17">
      <c r="A37" s="71">
        <v>32</v>
      </c>
      <c r="B37" s="72" t="s">
        <v>88</v>
      </c>
      <c r="C37" s="72">
        <v>1660</v>
      </c>
      <c r="D37" s="73">
        <f t="shared" si="0"/>
        <v>4246.98795180723</v>
      </c>
      <c r="E37" s="72" t="s">
        <v>89</v>
      </c>
      <c r="F37" s="74">
        <v>43770</v>
      </c>
      <c r="G37" s="73">
        <v>7050000</v>
      </c>
      <c r="H37" s="75"/>
      <c r="I37" s="75"/>
      <c r="J37" s="73">
        <v>357928</v>
      </c>
      <c r="K37" s="73">
        <v>1282000</v>
      </c>
      <c r="L37" s="73">
        <v>4740800</v>
      </c>
      <c r="M37" s="73">
        <v>0</v>
      </c>
      <c r="N37" s="73">
        <v>1224200</v>
      </c>
      <c r="O37" s="73">
        <v>0</v>
      </c>
      <c r="P37" s="73">
        <f t="shared" si="1"/>
        <v>7247000</v>
      </c>
      <c r="Q37" s="73">
        <f t="shared" si="2"/>
        <v>160928</v>
      </c>
    </row>
    <row r="38" s="59" customFormat="1" ht="12.95" customHeight="1" spans="1:17">
      <c r="A38" s="71">
        <v>33</v>
      </c>
      <c r="B38" s="72" t="s">
        <v>90</v>
      </c>
      <c r="C38" s="72">
        <v>1660</v>
      </c>
      <c r="D38" s="73">
        <f t="shared" si="0"/>
        <v>4216.26506024096</v>
      </c>
      <c r="E38" s="72" t="s">
        <v>91</v>
      </c>
      <c r="F38" s="74">
        <v>43768</v>
      </c>
      <c r="G38" s="73">
        <v>6999000</v>
      </c>
      <c r="H38" s="75"/>
      <c r="I38" s="75"/>
      <c r="J38" s="73">
        <v>391517</v>
      </c>
      <c r="K38" s="73">
        <v>1499000</v>
      </c>
      <c r="L38" s="73">
        <v>4396850</v>
      </c>
      <c r="M38" s="73">
        <v>0</v>
      </c>
      <c r="N38" s="73">
        <v>1317928</v>
      </c>
      <c r="O38" s="73">
        <f>176739</f>
        <v>176739</v>
      </c>
      <c r="P38" s="73">
        <f t="shared" si="1"/>
        <v>7390517</v>
      </c>
      <c r="Q38" s="73">
        <f t="shared" si="2"/>
        <v>0</v>
      </c>
    </row>
    <row r="39" s="59" customFormat="1" ht="12.95" customHeight="1" spans="1:17">
      <c r="A39" s="71">
        <v>34</v>
      </c>
      <c r="B39" s="72" t="s">
        <v>92</v>
      </c>
      <c r="C39" s="72">
        <v>1660</v>
      </c>
      <c r="D39" s="73">
        <f t="shared" si="0"/>
        <v>4015.06024096386</v>
      </c>
      <c r="E39" s="72" t="s">
        <v>93</v>
      </c>
      <c r="F39" s="74">
        <v>43714</v>
      </c>
      <c r="G39" s="73">
        <v>6665000</v>
      </c>
      <c r="H39" s="75"/>
      <c r="I39" s="75"/>
      <c r="J39" s="73">
        <v>419510</v>
      </c>
      <c r="K39" s="73">
        <v>3845001</v>
      </c>
      <c r="L39" s="73">
        <v>2252000</v>
      </c>
      <c r="M39" s="73">
        <v>0</v>
      </c>
      <c r="N39" s="73">
        <v>987509</v>
      </c>
      <c r="O39" s="73">
        <v>0</v>
      </c>
      <c r="P39" s="73">
        <f t="shared" si="1"/>
        <v>7084510</v>
      </c>
      <c r="Q39" s="73">
        <f t="shared" si="2"/>
        <v>0</v>
      </c>
    </row>
    <row r="40" s="59" customFormat="1" ht="12.95" customHeight="1" spans="1:17">
      <c r="A40" s="71">
        <v>35</v>
      </c>
      <c r="B40" s="72" t="s">
        <v>94</v>
      </c>
      <c r="C40" s="72">
        <v>1660</v>
      </c>
      <c r="D40" s="73">
        <f t="shared" si="0"/>
        <v>4116.26506024096</v>
      </c>
      <c r="E40" s="72" t="s">
        <v>95</v>
      </c>
      <c r="F40" s="74">
        <v>43929</v>
      </c>
      <c r="G40" s="73">
        <v>6833000</v>
      </c>
      <c r="H40" s="75"/>
      <c r="I40" s="75"/>
      <c r="J40" s="73">
        <v>341650</v>
      </c>
      <c r="K40" s="73">
        <v>0</v>
      </c>
      <c r="L40" s="73">
        <v>0</v>
      </c>
      <c r="M40" s="73">
        <v>6833094.4</v>
      </c>
      <c r="N40" s="73">
        <v>0</v>
      </c>
      <c r="O40" s="73">
        <v>0</v>
      </c>
      <c r="P40" s="73">
        <f t="shared" si="1"/>
        <v>6833094.4</v>
      </c>
      <c r="Q40" s="73">
        <f t="shared" si="2"/>
        <v>341555.6</v>
      </c>
    </row>
    <row r="41" s="59" customFormat="1" ht="12.95" customHeight="1" spans="1:17">
      <c r="A41" s="71">
        <v>36</v>
      </c>
      <c r="B41" s="72" t="s">
        <v>96</v>
      </c>
      <c r="C41" s="72">
        <v>1660</v>
      </c>
      <c r="D41" s="73">
        <f t="shared" si="0"/>
        <v>4116.26506024096</v>
      </c>
      <c r="E41" s="72" t="s">
        <v>97</v>
      </c>
      <c r="F41" s="74">
        <v>43929</v>
      </c>
      <c r="G41" s="73">
        <v>6833000</v>
      </c>
      <c r="H41" s="75"/>
      <c r="I41" s="75"/>
      <c r="J41" s="73">
        <v>341650</v>
      </c>
      <c r="K41" s="73">
        <v>0</v>
      </c>
      <c r="L41" s="73">
        <v>0</v>
      </c>
      <c r="M41" s="73">
        <v>6833000</v>
      </c>
      <c r="N41" s="73">
        <v>0</v>
      </c>
      <c r="O41" s="73">
        <v>0</v>
      </c>
      <c r="P41" s="73">
        <f t="shared" si="1"/>
        <v>6833000</v>
      </c>
      <c r="Q41" s="73">
        <f t="shared" si="2"/>
        <v>341650</v>
      </c>
    </row>
    <row r="42" s="59" customFormat="1" ht="12.95" customHeight="1" spans="1:17">
      <c r="A42" s="71">
        <v>37</v>
      </c>
      <c r="B42" s="72" t="s">
        <v>98</v>
      </c>
      <c r="C42" s="72">
        <v>1660</v>
      </c>
      <c r="D42" s="73">
        <f t="shared" si="0"/>
        <v>4515.06024096385</v>
      </c>
      <c r="E42" s="72" t="s">
        <v>99</v>
      </c>
      <c r="F42" s="74">
        <v>44144</v>
      </c>
      <c r="G42" s="73">
        <v>7495000</v>
      </c>
      <c r="H42" s="75"/>
      <c r="I42" s="75"/>
      <c r="J42" s="73">
        <v>380114</v>
      </c>
      <c r="K42" s="73">
        <v>0</v>
      </c>
      <c r="L42" s="73">
        <v>6305114</v>
      </c>
      <c r="M42" s="73">
        <v>1570000</v>
      </c>
      <c r="N42" s="73">
        <v>0</v>
      </c>
      <c r="O42" s="73">
        <v>0</v>
      </c>
      <c r="P42" s="73">
        <f t="shared" si="1"/>
        <v>7875114</v>
      </c>
      <c r="Q42" s="73">
        <f t="shared" si="2"/>
        <v>0</v>
      </c>
    </row>
    <row r="43" s="59" customFormat="1" ht="12.95" customHeight="1" spans="1:17">
      <c r="A43" s="71">
        <v>38</v>
      </c>
      <c r="B43" s="72" t="s">
        <v>100</v>
      </c>
      <c r="C43" s="72">
        <v>1660</v>
      </c>
      <c r="D43" s="73">
        <f t="shared" si="0"/>
        <v>4565.06024096385</v>
      </c>
      <c r="E43" s="72" t="s">
        <v>101</v>
      </c>
      <c r="F43" s="74">
        <v>44407</v>
      </c>
      <c r="G43" s="73">
        <v>7578000</v>
      </c>
      <c r="H43" s="75"/>
      <c r="I43" s="75"/>
      <c r="J43" s="73">
        <v>378900</v>
      </c>
      <c r="K43" s="73">
        <v>0</v>
      </c>
      <c r="L43" s="73">
        <v>0</v>
      </c>
      <c r="M43" s="73">
        <v>603900</v>
      </c>
      <c r="N43" s="73">
        <v>7353000</v>
      </c>
      <c r="O43" s="73">
        <v>0</v>
      </c>
      <c r="P43" s="73">
        <f t="shared" si="1"/>
        <v>7956900</v>
      </c>
      <c r="Q43" s="73">
        <f t="shared" si="2"/>
        <v>0</v>
      </c>
    </row>
    <row r="44" s="59" customFormat="1" ht="12.95" customHeight="1" spans="1:17">
      <c r="A44" s="71">
        <v>39</v>
      </c>
      <c r="B44" s="72" t="s">
        <v>102</v>
      </c>
      <c r="C44" s="72">
        <v>1660</v>
      </c>
      <c r="D44" s="73">
        <f t="shared" si="0"/>
        <v>4565.06024096385</v>
      </c>
      <c r="E44" s="72" t="s">
        <v>101</v>
      </c>
      <c r="F44" s="74">
        <v>44407</v>
      </c>
      <c r="G44" s="73">
        <v>7578000</v>
      </c>
      <c r="H44" s="75"/>
      <c r="I44" s="75"/>
      <c r="J44" s="73">
        <v>378900</v>
      </c>
      <c r="K44" s="73">
        <v>0</v>
      </c>
      <c r="L44" s="73">
        <v>0</v>
      </c>
      <c r="M44" s="73">
        <v>603900</v>
      </c>
      <c r="N44" s="73">
        <v>7353000</v>
      </c>
      <c r="O44" s="73">
        <v>0</v>
      </c>
      <c r="P44" s="73">
        <f t="shared" si="1"/>
        <v>7956900</v>
      </c>
      <c r="Q44" s="73">
        <f t="shared" si="2"/>
        <v>0</v>
      </c>
    </row>
    <row r="45" s="59" customFormat="1" ht="12.95" customHeight="1" spans="1:17">
      <c r="A45" s="71">
        <v>40</v>
      </c>
      <c r="B45" s="72" t="s">
        <v>103</v>
      </c>
      <c r="C45" s="72">
        <v>1660</v>
      </c>
      <c r="D45" s="73">
        <f t="shared" si="0"/>
        <v>3815.06024096386</v>
      </c>
      <c r="E45" s="72" t="s">
        <v>104</v>
      </c>
      <c r="F45" s="74">
        <v>43721</v>
      </c>
      <c r="G45" s="73">
        <v>6333000</v>
      </c>
      <c r="H45" s="75"/>
      <c r="I45" s="75"/>
      <c r="J45" s="73">
        <v>434650</v>
      </c>
      <c r="K45" s="73">
        <v>1671000</v>
      </c>
      <c r="L45" s="73">
        <v>2583000</v>
      </c>
      <c r="M45" s="73">
        <v>1100000</v>
      </c>
      <c r="N45" s="73">
        <v>1413650</v>
      </c>
      <c r="O45" s="73">
        <v>0</v>
      </c>
      <c r="P45" s="73">
        <f t="shared" si="1"/>
        <v>6767650</v>
      </c>
      <c r="Q45" s="73">
        <f t="shared" si="2"/>
        <v>0</v>
      </c>
    </row>
    <row r="46" s="59" customFormat="1" ht="12.95" customHeight="1" spans="1:17">
      <c r="A46" s="71">
        <v>41</v>
      </c>
      <c r="B46" s="72" t="s">
        <v>105</v>
      </c>
      <c r="C46" s="72">
        <v>1660</v>
      </c>
      <c r="D46" s="73">
        <f t="shared" si="0"/>
        <v>4515.06024096385</v>
      </c>
      <c r="E46" s="72" t="s">
        <v>106</v>
      </c>
      <c r="F46" s="74">
        <v>44233</v>
      </c>
      <c r="G46" s="73">
        <v>7495000</v>
      </c>
      <c r="H46" s="75"/>
      <c r="I46" s="75"/>
      <c r="J46" s="73">
        <v>358201</v>
      </c>
      <c r="K46" s="73">
        <v>200000</v>
      </c>
      <c r="L46" s="73">
        <v>200000</v>
      </c>
      <c r="M46" s="73">
        <v>5550223</v>
      </c>
      <c r="N46" s="73">
        <v>1836527</v>
      </c>
      <c r="O46" s="73">
        <v>0</v>
      </c>
      <c r="P46" s="73">
        <f t="shared" si="1"/>
        <v>7786750</v>
      </c>
      <c r="Q46" s="73">
        <f t="shared" si="2"/>
        <v>66451</v>
      </c>
    </row>
    <row r="47" s="59" customFormat="1" ht="12.95" customHeight="1" spans="1:17">
      <c r="A47" s="71">
        <v>42</v>
      </c>
      <c r="B47" s="72" t="s">
        <v>107</v>
      </c>
      <c r="C47" s="72">
        <v>1660</v>
      </c>
      <c r="D47" s="73">
        <f t="shared" si="0"/>
        <v>3481.92771084337</v>
      </c>
      <c r="E47" s="72" t="s">
        <v>108</v>
      </c>
      <c r="F47" s="74">
        <v>43737</v>
      </c>
      <c r="G47" s="73">
        <v>5780000</v>
      </c>
      <c r="H47" s="75"/>
      <c r="I47" s="75"/>
      <c r="J47" s="73">
        <v>295000</v>
      </c>
      <c r="K47" s="73">
        <v>1322000</v>
      </c>
      <c r="L47" s="73">
        <v>3160000</v>
      </c>
      <c r="M47" s="73">
        <v>1593000</v>
      </c>
      <c r="N47" s="73">
        <v>0</v>
      </c>
      <c r="O47" s="73">
        <v>0</v>
      </c>
      <c r="P47" s="73">
        <f t="shared" si="1"/>
        <v>6075000</v>
      </c>
      <c r="Q47" s="73">
        <f t="shared" si="2"/>
        <v>0</v>
      </c>
    </row>
    <row r="48" s="59" customFormat="1" ht="12.95" customHeight="1" spans="1:17">
      <c r="A48" s="71">
        <v>43</v>
      </c>
      <c r="B48" s="72" t="s">
        <v>109</v>
      </c>
      <c r="C48" s="72">
        <v>1660</v>
      </c>
      <c r="D48" s="73">
        <f t="shared" si="0"/>
        <v>4095.78313253012</v>
      </c>
      <c r="E48" s="72" t="s">
        <v>110</v>
      </c>
      <c r="F48" s="74">
        <v>43759</v>
      </c>
      <c r="G48" s="73">
        <v>6799000</v>
      </c>
      <c r="H48" s="75"/>
      <c r="I48" s="75"/>
      <c r="J48" s="73">
        <v>445680</v>
      </c>
      <c r="K48" s="73">
        <v>1779000</v>
      </c>
      <c r="L48" s="73">
        <v>2142000</v>
      </c>
      <c r="M48" s="73">
        <v>3223950</v>
      </c>
      <c r="N48" s="73">
        <v>99730</v>
      </c>
      <c r="O48" s="73">
        <v>0</v>
      </c>
      <c r="P48" s="73">
        <f t="shared" si="1"/>
        <v>7244680</v>
      </c>
      <c r="Q48" s="73">
        <f t="shared" si="2"/>
        <v>0</v>
      </c>
    </row>
    <row r="49" s="59" customFormat="1" ht="12.95" customHeight="1" spans="1:17">
      <c r="A49" s="71">
        <v>44</v>
      </c>
      <c r="B49" s="72" t="s">
        <v>111</v>
      </c>
      <c r="C49" s="72">
        <v>1660</v>
      </c>
      <c r="D49" s="73">
        <f t="shared" si="0"/>
        <v>3815.06024096386</v>
      </c>
      <c r="E49" s="72" t="s">
        <v>112</v>
      </c>
      <c r="F49" s="74">
        <v>43726</v>
      </c>
      <c r="G49" s="73">
        <v>6333000</v>
      </c>
      <c r="H49" s="75"/>
      <c r="I49" s="75"/>
      <c r="J49" s="73">
        <f>316650+88744</f>
        <v>405394</v>
      </c>
      <c r="K49" s="73">
        <v>1671000</v>
      </c>
      <c r="L49" s="73">
        <v>1983000</v>
      </c>
      <c r="M49" s="73">
        <v>2995650</v>
      </c>
      <c r="N49" s="73">
        <v>0</v>
      </c>
      <c r="O49" s="73">
        <v>88744</v>
      </c>
      <c r="P49" s="73">
        <f t="shared" si="1"/>
        <v>6738394</v>
      </c>
      <c r="Q49" s="73">
        <f t="shared" si="2"/>
        <v>0</v>
      </c>
    </row>
    <row r="50" s="59" customFormat="1" ht="12.95" customHeight="1" spans="1:17">
      <c r="A50" s="71">
        <v>45</v>
      </c>
      <c r="B50" s="72" t="s">
        <v>113</v>
      </c>
      <c r="C50" s="72">
        <v>1660</v>
      </c>
      <c r="D50" s="73">
        <f t="shared" si="0"/>
        <v>4116.26506024096</v>
      </c>
      <c r="E50" s="72" t="s">
        <v>114</v>
      </c>
      <c r="F50" s="74">
        <v>43778</v>
      </c>
      <c r="G50" s="73">
        <v>6833000</v>
      </c>
      <c r="H50" s="75"/>
      <c r="I50" s="75"/>
      <c r="J50" s="73">
        <v>349483</v>
      </c>
      <c r="K50" s="73">
        <v>2033000</v>
      </c>
      <c r="L50" s="73">
        <v>2105050</v>
      </c>
      <c r="M50" s="73">
        <v>2542600</v>
      </c>
      <c r="N50" s="73">
        <v>501833</v>
      </c>
      <c r="O50" s="73">
        <v>0</v>
      </c>
      <c r="P50" s="73">
        <f t="shared" si="1"/>
        <v>7182483</v>
      </c>
      <c r="Q50" s="73">
        <f t="shared" si="2"/>
        <v>0</v>
      </c>
    </row>
    <row r="51" s="59" customFormat="1" ht="12.95" customHeight="1" spans="1:17">
      <c r="A51" s="71">
        <v>46</v>
      </c>
      <c r="B51" s="72" t="s">
        <v>115</v>
      </c>
      <c r="C51" s="72">
        <v>1660</v>
      </c>
      <c r="D51" s="73">
        <f t="shared" si="0"/>
        <v>4168.67469879518</v>
      </c>
      <c r="E51" s="72" t="s">
        <v>116</v>
      </c>
      <c r="F51" s="74">
        <v>43821</v>
      </c>
      <c r="G51" s="73">
        <v>6920000</v>
      </c>
      <c r="H51" s="75"/>
      <c r="I51" s="75"/>
      <c r="J51" s="73">
        <v>396693</v>
      </c>
      <c r="K51" s="73">
        <v>1809000</v>
      </c>
      <c r="L51" s="73">
        <v>2183000</v>
      </c>
      <c r="M51" s="73">
        <v>1637000</v>
      </c>
      <c r="N51" s="73">
        <f>1667828+19865</f>
        <v>1687693</v>
      </c>
      <c r="O51" s="73">
        <v>0</v>
      </c>
      <c r="P51" s="73">
        <f t="shared" si="1"/>
        <v>7316693</v>
      </c>
      <c r="Q51" s="73">
        <f t="shared" si="2"/>
        <v>0</v>
      </c>
    </row>
    <row r="52" s="59" customFormat="1" ht="12.95" customHeight="1" spans="1:17">
      <c r="A52" s="71">
        <v>47</v>
      </c>
      <c r="B52" s="72" t="s">
        <v>117</v>
      </c>
      <c r="C52" s="72">
        <v>1660</v>
      </c>
      <c r="D52" s="73">
        <f t="shared" si="0"/>
        <v>4104.81927710843</v>
      </c>
      <c r="E52" s="72" t="s">
        <v>118</v>
      </c>
      <c r="F52" s="74">
        <v>43737</v>
      </c>
      <c r="G52" s="73">
        <v>6814000</v>
      </c>
      <c r="H52" s="75"/>
      <c r="I52" s="75"/>
      <c r="J52" s="73">
        <v>538729</v>
      </c>
      <c r="K52" s="73">
        <v>1784000</v>
      </c>
      <c r="L52" s="73">
        <v>3757003</v>
      </c>
      <c r="M52" s="73">
        <v>1619700</v>
      </c>
      <c r="N52" s="73">
        <v>192026</v>
      </c>
      <c r="O52" s="73">
        <v>0</v>
      </c>
      <c r="P52" s="73">
        <f t="shared" si="1"/>
        <v>7352729</v>
      </c>
      <c r="Q52" s="73">
        <f t="shared" si="2"/>
        <v>0</v>
      </c>
    </row>
    <row r="53" s="59" customFormat="1" ht="12.95" customHeight="1" spans="1:17">
      <c r="A53" s="71">
        <v>48</v>
      </c>
      <c r="B53" s="72" t="s">
        <v>119</v>
      </c>
      <c r="C53" s="72">
        <v>1660</v>
      </c>
      <c r="D53" s="73">
        <f t="shared" si="0"/>
        <v>3815.06024096386</v>
      </c>
      <c r="E53" s="72" t="s">
        <v>120</v>
      </c>
      <c r="F53" s="74">
        <v>43723</v>
      </c>
      <c r="G53" s="73">
        <v>6333000</v>
      </c>
      <c r="H53" s="75"/>
      <c r="I53" s="75"/>
      <c r="J53" s="73">
        <v>404812</v>
      </c>
      <c r="K53" s="73">
        <v>1671000</v>
      </c>
      <c r="L53" s="73">
        <v>1983000</v>
      </c>
      <c r="M53" s="73">
        <f>2938320+63330</f>
        <v>3001650</v>
      </c>
      <c r="N53" s="73">
        <v>82162</v>
      </c>
      <c r="O53" s="73">
        <v>0</v>
      </c>
      <c r="P53" s="73">
        <f t="shared" si="1"/>
        <v>6737812</v>
      </c>
      <c r="Q53" s="73">
        <f t="shared" si="2"/>
        <v>0</v>
      </c>
    </row>
    <row r="54" s="59" customFormat="1" ht="12.95" customHeight="1" spans="1:17">
      <c r="A54" s="71">
        <v>49</v>
      </c>
      <c r="B54" s="72" t="s">
        <v>121</v>
      </c>
      <c r="C54" s="72">
        <v>1660</v>
      </c>
      <c r="D54" s="73">
        <f t="shared" si="0"/>
        <v>3915.06024096386</v>
      </c>
      <c r="E54" s="72" t="s">
        <v>122</v>
      </c>
      <c r="F54" s="74">
        <v>43716</v>
      </c>
      <c r="G54" s="73">
        <v>6499000</v>
      </c>
      <c r="H54" s="75"/>
      <c r="I54" s="75"/>
      <c r="J54" s="73">
        <v>850664</v>
      </c>
      <c r="K54" s="73">
        <v>1710000</v>
      </c>
      <c r="L54" s="73">
        <v>3729000</v>
      </c>
      <c r="M54" s="73">
        <v>1885202</v>
      </c>
      <c r="N54" s="73">
        <v>25462</v>
      </c>
      <c r="O54" s="73">
        <v>0</v>
      </c>
      <c r="P54" s="73">
        <f t="shared" si="1"/>
        <v>7349664</v>
      </c>
      <c r="Q54" s="73">
        <f t="shared" si="2"/>
        <v>0</v>
      </c>
    </row>
    <row r="55" s="59" customFormat="1" ht="12.95" customHeight="1" spans="1:17">
      <c r="A55" s="71">
        <v>50</v>
      </c>
      <c r="B55" s="72" t="s">
        <v>123</v>
      </c>
      <c r="C55" s="72">
        <v>1660</v>
      </c>
      <c r="D55" s="73">
        <f t="shared" si="0"/>
        <v>3815.06024096386</v>
      </c>
      <c r="E55" s="72" t="s">
        <v>124</v>
      </c>
      <c r="F55" s="74">
        <v>43714</v>
      </c>
      <c r="G55" s="73">
        <v>6333000</v>
      </c>
      <c r="H55" s="75"/>
      <c r="I55" s="75"/>
      <c r="J55" s="73">
        <f>347478-12740</f>
        <v>334738</v>
      </c>
      <c r="K55" s="73">
        <v>1671000</v>
      </c>
      <c r="L55" s="73">
        <v>1983000</v>
      </c>
      <c r="M55" s="73">
        <v>1487000</v>
      </c>
      <c r="N55" s="73">
        <v>1513000</v>
      </c>
      <c r="O55" s="73">
        <v>13738</v>
      </c>
      <c r="P55" s="73">
        <f t="shared" si="1"/>
        <v>6667738</v>
      </c>
      <c r="Q55" s="73">
        <f t="shared" si="2"/>
        <v>0</v>
      </c>
    </row>
    <row r="56" s="59" customFormat="1" ht="12.95" customHeight="1" spans="1:17">
      <c r="A56" s="71">
        <v>51</v>
      </c>
      <c r="B56" s="72" t="s">
        <v>125</v>
      </c>
      <c r="C56" s="72">
        <v>1660</v>
      </c>
      <c r="D56" s="73">
        <f t="shared" si="0"/>
        <v>4095.78313253012</v>
      </c>
      <c r="E56" s="72" t="s">
        <v>126</v>
      </c>
      <c r="F56" s="74">
        <v>43770</v>
      </c>
      <c r="G56" s="73">
        <v>6799000</v>
      </c>
      <c r="H56" s="75"/>
      <c r="I56" s="75"/>
      <c r="J56" s="73">
        <v>340658</v>
      </c>
      <c r="K56" s="73">
        <v>1779000</v>
      </c>
      <c r="L56" s="73">
        <v>2142000</v>
      </c>
      <c r="M56" s="73">
        <v>1600000</v>
      </c>
      <c r="N56" s="73">
        <v>1648778</v>
      </c>
      <c r="O56" s="73">
        <v>0</v>
      </c>
      <c r="P56" s="73">
        <f t="shared" si="1"/>
        <v>7169778</v>
      </c>
      <c r="Q56" s="73">
        <f t="shared" si="2"/>
        <v>-30120</v>
      </c>
    </row>
    <row r="57" s="59" customFormat="1" ht="12.95" customHeight="1" spans="1:17">
      <c r="A57" s="71">
        <v>52</v>
      </c>
      <c r="B57" s="72" t="s">
        <v>127</v>
      </c>
      <c r="C57" s="72">
        <v>1660</v>
      </c>
      <c r="D57" s="73">
        <f t="shared" si="0"/>
        <v>3815.06024096386</v>
      </c>
      <c r="E57" s="72" t="s">
        <v>128</v>
      </c>
      <c r="F57" s="74">
        <v>43719</v>
      </c>
      <c r="G57" s="73">
        <v>6333000</v>
      </c>
      <c r="H57" s="75"/>
      <c r="I57" s="75"/>
      <c r="J57" s="73">
        <v>316650</v>
      </c>
      <c r="K57" s="73">
        <v>1671000</v>
      </c>
      <c r="L57" s="73">
        <v>0</v>
      </c>
      <c r="M57" s="73">
        <v>4000000</v>
      </c>
      <c r="N57" s="73">
        <v>1003150</v>
      </c>
      <c r="O57" s="73">
        <v>0</v>
      </c>
      <c r="P57" s="73">
        <f t="shared" si="1"/>
        <v>6674150</v>
      </c>
      <c r="Q57" s="73">
        <f t="shared" si="2"/>
        <v>-24500</v>
      </c>
    </row>
    <row r="58" s="59" customFormat="1" ht="12.95" customHeight="1" spans="1:17">
      <c r="A58" s="71">
        <v>53</v>
      </c>
      <c r="B58" s="72" t="s">
        <v>129</v>
      </c>
      <c r="C58" s="72">
        <v>1660</v>
      </c>
      <c r="D58" s="73">
        <f t="shared" si="0"/>
        <v>3515.06024096386</v>
      </c>
      <c r="E58" s="72" t="s">
        <v>130</v>
      </c>
      <c r="F58" s="74">
        <v>44469</v>
      </c>
      <c r="G58" s="73">
        <v>5835000</v>
      </c>
      <c r="H58" s="75"/>
      <c r="I58" s="75"/>
      <c r="J58" s="73">
        <v>329617</v>
      </c>
      <c r="K58" s="73">
        <v>0</v>
      </c>
      <c r="L58" s="73">
        <v>0</v>
      </c>
      <c r="M58" s="73">
        <v>4225000</v>
      </c>
      <c r="N58" s="73">
        <v>1835750</v>
      </c>
      <c r="O58" s="73">
        <v>103867</v>
      </c>
      <c r="P58" s="73">
        <f t="shared" si="1"/>
        <v>6164617</v>
      </c>
      <c r="Q58" s="73">
        <f t="shared" si="2"/>
        <v>0</v>
      </c>
    </row>
    <row r="59" s="59" customFormat="1" ht="12.95" customHeight="1" spans="1:17">
      <c r="A59" s="71">
        <v>54</v>
      </c>
      <c r="B59" s="72" t="s">
        <v>131</v>
      </c>
      <c r="C59" s="72">
        <v>1660</v>
      </c>
      <c r="D59" s="73">
        <f t="shared" si="0"/>
        <v>4216.86746987952</v>
      </c>
      <c r="E59" s="72" t="s">
        <v>132</v>
      </c>
      <c r="F59" s="74">
        <v>43783</v>
      </c>
      <c r="G59" s="73">
        <v>7000000</v>
      </c>
      <c r="H59" s="75"/>
      <c r="I59" s="75"/>
      <c r="J59" s="73">
        <f>347340+126660</f>
        <v>474000</v>
      </c>
      <c r="K59" s="73">
        <v>1275000</v>
      </c>
      <c r="L59" s="73">
        <v>2735000</v>
      </c>
      <c r="M59" s="73">
        <v>1658000</v>
      </c>
      <c r="N59" s="73">
        <v>1806000</v>
      </c>
      <c r="O59" s="73">
        <v>0</v>
      </c>
      <c r="P59" s="73">
        <f t="shared" si="1"/>
        <v>7474000</v>
      </c>
      <c r="Q59" s="73">
        <f t="shared" si="2"/>
        <v>0</v>
      </c>
    </row>
    <row r="60" s="59" customFormat="1" ht="12.95" customHeight="1" spans="1:17">
      <c r="A60" s="71">
        <v>55</v>
      </c>
      <c r="B60" s="72" t="s">
        <v>133</v>
      </c>
      <c r="C60" s="72">
        <v>1660</v>
      </c>
      <c r="D60" s="73">
        <f t="shared" si="0"/>
        <v>4765.06024096385</v>
      </c>
      <c r="E60" s="72" t="s">
        <v>134</v>
      </c>
      <c r="F60" s="74">
        <v>44363</v>
      </c>
      <c r="G60" s="73">
        <v>7910000</v>
      </c>
      <c r="H60" s="75"/>
      <c r="I60" s="75"/>
      <c r="J60" s="73">
        <v>426328</v>
      </c>
      <c r="K60" s="73">
        <v>0</v>
      </c>
      <c r="L60" s="73">
        <v>0</v>
      </c>
      <c r="M60" s="73">
        <v>6545000</v>
      </c>
      <c r="N60" s="73">
        <v>1791328</v>
      </c>
      <c r="O60" s="73">
        <v>0</v>
      </c>
      <c r="P60" s="73">
        <f t="shared" si="1"/>
        <v>8336328</v>
      </c>
      <c r="Q60" s="73">
        <f t="shared" si="2"/>
        <v>0</v>
      </c>
    </row>
    <row r="61" s="59" customFormat="1" ht="12.95" customHeight="1" spans="1:17">
      <c r="A61" s="71">
        <v>56</v>
      </c>
      <c r="B61" s="72" t="s">
        <v>135</v>
      </c>
      <c r="C61" s="72">
        <v>1660</v>
      </c>
      <c r="D61" s="73">
        <f t="shared" si="0"/>
        <v>4451.80722891566</v>
      </c>
      <c r="E61" s="72" t="s">
        <v>136</v>
      </c>
      <c r="F61" s="74">
        <v>44561</v>
      </c>
      <c r="G61" s="73">
        <v>7390000</v>
      </c>
      <c r="H61" s="75"/>
      <c r="I61" s="75"/>
      <c r="J61" s="73">
        <v>531898</v>
      </c>
      <c r="K61" s="73">
        <v>0</v>
      </c>
      <c r="L61" s="73">
        <v>0</v>
      </c>
      <c r="M61" s="73">
        <v>5738300</v>
      </c>
      <c r="N61" s="73">
        <v>2183598</v>
      </c>
      <c r="O61" s="73">
        <v>0</v>
      </c>
      <c r="P61" s="73">
        <f t="shared" si="1"/>
        <v>7921898</v>
      </c>
      <c r="Q61" s="73">
        <f t="shared" si="2"/>
        <v>0</v>
      </c>
    </row>
    <row r="62" s="59" customFormat="1" ht="12.95" customHeight="1" spans="1:17">
      <c r="A62" s="71">
        <v>57</v>
      </c>
      <c r="B62" s="72" t="s">
        <v>137</v>
      </c>
      <c r="C62" s="72">
        <v>1660</v>
      </c>
      <c r="D62" s="73">
        <f t="shared" si="0"/>
        <v>4765.06024096385</v>
      </c>
      <c r="E62" s="72" t="s">
        <v>138</v>
      </c>
      <c r="F62" s="74">
        <v>44329</v>
      </c>
      <c r="G62" s="73">
        <v>7910000</v>
      </c>
      <c r="H62" s="75"/>
      <c r="I62" s="75"/>
      <c r="J62" s="73">
        <v>578878</v>
      </c>
      <c r="K62" s="73">
        <v>0</v>
      </c>
      <c r="L62" s="73">
        <v>0</v>
      </c>
      <c r="M62" s="73">
        <v>6489000</v>
      </c>
      <c r="N62" s="73">
        <v>1999878</v>
      </c>
      <c r="O62" s="73">
        <v>0</v>
      </c>
      <c r="P62" s="73">
        <f t="shared" si="1"/>
        <v>8488878</v>
      </c>
      <c r="Q62" s="73">
        <f t="shared" si="2"/>
        <v>0</v>
      </c>
    </row>
    <row r="63" s="59" customFormat="1" ht="12.95" customHeight="1" spans="1:17">
      <c r="A63" s="71">
        <v>58</v>
      </c>
      <c r="B63" s="72" t="s">
        <v>139</v>
      </c>
      <c r="C63" s="72">
        <v>1660</v>
      </c>
      <c r="D63" s="73">
        <f t="shared" si="0"/>
        <v>4256.6265060241</v>
      </c>
      <c r="E63" s="72" t="s">
        <v>140</v>
      </c>
      <c r="F63" s="74">
        <v>44075</v>
      </c>
      <c r="G63" s="73">
        <v>7066000</v>
      </c>
      <c r="H63" s="75"/>
      <c r="I63" s="75"/>
      <c r="J63" s="73">
        <v>566020</v>
      </c>
      <c r="K63" s="73">
        <v>0</v>
      </c>
      <c r="L63" s="73">
        <v>1225000</v>
      </c>
      <c r="M63" s="73">
        <v>4528000</v>
      </c>
      <c r="N63" s="73">
        <v>1879020</v>
      </c>
      <c r="O63" s="73">
        <v>0</v>
      </c>
      <c r="P63" s="73">
        <f t="shared" si="1"/>
        <v>7632020</v>
      </c>
      <c r="Q63" s="73">
        <f t="shared" si="2"/>
        <v>0</v>
      </c>
    </row>
    <row r="64" s="59" customFormat="1" ht="12.95" customHeight="1" spans="1:17">
      <c r="A64" s="71">
        <v>59</v>
      </c>
      <c r="B64" s="72" t="s">
        <v>141</v>
      </c>
      <c r="C64" s="72">
        <v>1660</v>
      </c>
      <c r="D64" s="73">
        <f t="shared" si="0"/>
        <v>4130.72289156627</v>
      </c>
      <c r="E64" s="72" t="s">
        <v>142</v>
      </c>
      <c r="F64" s="74">
        <v>44498</v>
      </c>
      <c r="G64" s="73">
        <v>6857000</v>
      </c>
      <c r="H64" s="75"/>
      <c r="I64" s="75"/>
      <c r="J64" s="73">
        <v>609350</v>
      </c>
      <c r="K64" s="73">
        <v>0</v>
      </c>
      <c r="L64" s="73">
        <v>0</v>
      </c>
      <c r="M64" s="73">
        <v>4025000</v>
      </c>
      <c r="N64" s="73">
        <v>3441350</v>
      </c>
      <c r="O64" s="73">
        <v>0</v>
      </c>
      <c r="P64" s="73">
        <f t="shared" si="1"/>
        <v>7466350</v>
      </c>
      <c r="Q64" s="73">
        <f t="shared" si="2"/>
        <v>0</v>
      </c>
    </row>
    <row r="65" s="59" customFormat="1" ht="12.95" customHeight="1" spans="1:17">
      <c r="A65" s="71">
        <v>60</v>
      </c>
      <c r="B65" s="72" t="s">
        <v>143</v>
      </c>
      <c r="C65" s="72">
        <v>1660</v>
      </c>
      <c r="D65" s="73">
        <f t="shared" si="0"/>
        <v>4715.06024096385</v>
      </c>
      <c r="E65" s="72" t="s">
        <v>144</v>
      </c>
      <c r="F65" s="74">
        <v>44206</v>
      </c>
      <c r="G65" s="73">
        <v>7827000</v>
      </c>
      <c r="H65" s="75"/>
      <c r="I65" s="75"/>
      <c r="J65" s="73">
        <v>430096</v>
      </c>
      <c r="K65" s="73">
        <v>0</v>
      </c>
      <c r="L65" s="73">
        <v>2022000</v>
      </c>
      <c r="M65" s="73">
        <v>4359000</v>
      </c>
      <c r="N65" s="73">
        <v>1868178</v>
      </c>
      <c r="O65" s="73">
        <v>7918</v>
      </c>
      <c r="P65" s="73">
        <f t="shared" si="1"/>
        <v>8257096</v>
      </c>
      <c r="Q65" s="73">
        <f t="shared" si="2"/>
        <v>0</v>
      </c>
    </row>
    <row r="66" s="59" customFormat="1" ht="12.95" customHeight="1" spans="1:17">
      <c r="A66" s="71">
        <v>61</v>
      </c>
      <c r="B66" s="72" t="s">
        <v>145</v>
      </c>
      <c r="C66" s="72">
        <v>1660</v>
      </c>
      <c r="D66" s="73">
        <f t="shared" si="0"/>
        <v>4665.66265060241</v>
      </c>
      <c r="E66" s="72" t="s">
        <v>146</v>
      </c>
      <c r="F66" s="74">
        <v>44280</v>
      </c>
      <c r="G66" s="73">
        <v>7745000</v>
      </c>
      <c r="H66" s="75"/>
      <c r="I66" s="75"/>
      <c r="J66" s="73">
        <v>335078</v>
      </c>
      <c r="K66" s="73">
        <v>0</v>
      </c>
      <c r="L66" s="73">
        <v>25000</v>
      </c>
      <c r="M66" s="73">
        <v>6301500</v>
      </c>
      <c r="N66" s="73">
        <v>1068000</v>
      </c>
      <c r="O66" s="73">
        <v>685578</v>
      </c>
      <c r="P66" s="73">
        <f t="shared" si="1"/>
        <v>8080078</v>
      </c>
      <c r="Q66" s="73">
        <f t="shared" si="2"/>
        <v>0</v>
      </c>
    </row>
    <row r="67" s="59" customFormat="1" ht="12.95" customHeight="1" spans="1:17">
      <c r="A67" s="71">
        <v>62</v>
      </c>
      <c r="B67" s="72" t="s">
        <v>147</v>
      </c>
      <c r="C67" s="72">
        <v>1660</v>
      </c>
      <c r="D67" s="73">
        <f t="shared" si="0"/>
        <v>3852.40963855422</v>
      </c>
      <c r="E67" s="72" t="s">
        <v>148</v>
      </c>
      <c r="F67" s="74">
        <v>44132</v>
      </c>
      <c r="G67" s="73">
        <v>6395000</v>
      </c>
      <c r="H67" s="75"/>
      <c r="I67" s="75"/>
      <c r="J67" s="73">
        <f>G67*5%+72812-83000+5428</f>
        <v>314990</v>
      </c>
      <c r="K67" s="73">
        <v>0</v>
      </c>
      <c r="L67" s="73">
        <v>841500</v>
      </c>
      <c r="M67" s="73">
        <v>4169700</v>
      </c>
      <c r="N67" s="73">
        <v>1183800</v>
      </c>
      <c r="O67" s="73">
        <v>514990</v>
      </c>
      <c r="P67" s="73">
        <f t="shared" si="1"/>
        <v>6709990</v>
      </c>
      <c r="Q67" s="73">
        <f t="shared" si="2"/>
        <v>0</v>
      </c>
    </row>
    <row r="68" s="59" customFormat="1" ht="12.95" customHeight="1" spans="1:17">
      <c r="A68" s="71">
        <v>63</v>
      </c>
      <c r="B68" s="72" t="s">
        <v>149</v>
      </c>
      <c r="C68" s="72">
        <v>1660</v>
      </c>
      <c r="D68" s="73">
        <f t="shared" si="0"/>
        <v>3852.40963855422</v>
      </c>
      <c r="E68" s="72" t="s">
        <v>150</v>
      </c>
      <c r="F68" s="74">
        <v>44130</v>
      </c>
      <c r="G68" s="73">
        <v>6395000</v>
      </c>
      <c r="H68" s="75"/>
      <c r="I68" s="75"/>
      <c r="J68" s="73">
        <f>309750+5240</f>
        <v>314990</v>
      </c>
      <c r="K68" s="73">
        <v>0</v>
      </c>
      <c r="L68" s="73">
        <v>841500</v>
      </c>
      <c r="M68" s="73">
        <v>4169700</v>
      </c>
      <c r="N68" s="73">
        <v>1183800</v>
      </c>
      <c r="O68" s="73">
        <v>514990</v>
      </c>
      <c r="P68" s="73">
        <f t="shared" si="1"/>
        <v>6709990</v>
      </c>
      <c r="Q68" s="73">
        <f t="shared" si="2"/>
        <v>0</v>
      </c>
    </row>
    <row r="69" s="59" customFormat="1" ht="12.95" customHeight="1" spans="1:17">
      <c r="A69" s="71">
        <v>64</v>
      </c>
      <c r="B69" s="72" t="s">
        <v>151</v>
      </c>
      <c r="C69" s="72">
        <v>1660</v>
      </c>
      <c r="D69" s="73">
        <f t="shared" si="0"/>
        <v>3714.4578313253</v>
      </c>
      <c r="E69" s="72" t="s">
        <v>152</v>
      </c>
      <c r="F69" s="74">
        <v>44099</v>
      </c>
      <c r="G69" s="73">
        <v>6166000</v>
      </c>
      <c r="H69" s="75"/>
      <c r="I69" s="75"/>
      <c r="J69" s="73">
        <f>G69*5%</f>
        <v>308300</v>
      </c>
      <c r="K69" s="73">
        <v>0</v>
      </c>
      <c r="L69" s="73">
        <v>845000</v>
      </c>
      <c r="M69" s="73">
        <v>3960724</v>
      </c>
      <c r="N69" s="73">
        <v>0</v>
      </c>
      <c r="O69" s="73">
        <v>1400000</v>
      </c>
      <c r="P69" s="73">
        <f t="shared" si="1"/>
        <v>6205724</v>
      </c>
      <c r="Q69" s="73">
        <f t="shared" si="2"/>
        <v>268576</v>
      </c>
    </row>
    <row r="70" s="59" customFormat="1" ht="12.95" customHeight="1" spans="1:17">
      <c r="A70" s="71">
        <v>65</v>
      </c>
      <c r="B70" s="72" t="s">
        <v>153</v>
      </c>
      <c r="C70" s="72">
        <v>1660</v>
      </c>
      <c r="D70" s="73">
        <f t="shared" ref="D70:D78" si="3">G70/C70</f>
        <v>4215.66265060241</v>
      </c>
      <c r="E70" s="72" t="s">
        <v>154</v>
      </c>
      <c r="F70" s="74">
        <v>43885</v>
      </c>
      <c r="G70" s="73">
        <v>6998000</v>
      </c>
      <c r="H70" s="75"/>
      <c r="I70" s="75"/>
      <c r="J70" s="73">
        <v>440047</v>
      </c>
      <c r="K70" s="73">
        <v>227250</v>
      </c>
      <c r="L70" s="73">
        <v>1717400</v>
      </c>
      <c r="M70" s="73">
        <v>3866000</v>
      </c>
      <c r="N70" s="73">
        <v>0</v>
      </c>
      <c r="O70" s="73">
        <v>1568078</v>
      </c>
      <c r="P70" s="73">
        <f t="shared" si="1"/>
        <v>7378728</v>
      </c>
      <c r="Q70" s="73">
        <f t="shared" si="2"/>
        <v>59319</v>
      </c>
    </row>
    <row r="71" s="59" customFormat="1" ht="12.95" customHeight="1" spans="1:17">
      <c r="A71" s="71">
        <v>66</v>
      </c>
      <c r="B71" s="72" t="s">
        <v>155</v>
      </c>
      <c r="C71" s="72">
        <v>1660</v>
      </c>
      <c r="D71" s="73">
        <f t="shared" si="3"/>
        <v>4390.36144578313</v>
      </c>
      <c r="E71" s="72" t="s">
        <v>156</v>
      </c>
      <c r="F71" s="74">
        <v>43842</v>
      </c>
      <c r="G71" s="73">
        <v>7288000</v>
      </c>
      <c r="H71" s="75"/>
      <c r="I71" s="75"/>
      <c r="J71" s="73">
        <v>354400</v>
      </c>
      <c r="K71" s="73">
        <v>1318000</v>
      </c>
      <c r="L71" s="73">
        <v>577000</v>
      </c>
      <c r="M71" s="73">
        <v>2308000</v>
      </c>
      <c r="N71" s="73">
        <v>2631000</v>
      </c>
      <c r="O71" s="73">
        <v>688000</v>
      </c>
      <c r="P71" s="73">
        <f t="shared" ref="P71:P79" si="4">SUM(K71:O71)</f>
        <v>7522000</v>
      </c>
      <c r="Q71" s="73">
        <f t="shared" ref="Q71:Q104" si="5">G71+J71-P71</f>
        <v>120400</v>
      </c>
    </row>
    <row r="72" s="59" customFormat="1" ht="12.95" customHeight="1" spans="1:17">
      <c r="A72" s="71">
        <v>67</v>
      </c>
      <c r="B72" s="72" t="s">
        <v>157</v>
      </c>
      <c r="C72" s="72">
        <v>1660</v>
      </c>
      <c r="D72" s="73">
        <f t="shared" si="3"/>
        <v>4965.06024096385</v>
      </c>
      <c r="E72" s="72" t="s">
        <v>158</v>
      </c>
      <c r="F72" s="74">
        <v>44402</v>
      </c>
      <c r="G72" s="73">
        <v>8242000</v>
      </c>
      <c r="H72" s="75"/>
      <c r="I72" s="75"/>
      <c r="J72" s="73">
        <f>G72*5%+81008-83000</f>
        <v>410108</v>
      </c>
      <c r="K72" s="73">
        <v>0</v>
      </c>
      <c r="L72" s="73">
        <v>0</v>
      </c>
      <c r="M72" s="73">
        <v>4219000</v>
      </c>
      <c r="N72" s="73">
        <v>4465928</v>
      </c>
      <c r="O72" s="73">
        <v>0</v>
      </c>
      <c r="P72" s="73">
        <f t="shared" si="4"/>
        <v>8684928</v>
      </c>
      <c r="Q72" s="73">
        <f t="shared" si="5"/>
        <v>-32820</v>
      </c>
    </row>
    <row r="73" s="59" customFormat="1" ht="12.95" customHeight="1" spans="1:17">
      <c r="A73" s="71">
        <v>68</v>
      </c>
      <c r="B73" s="72" t="s">
        <v>159</v>
      </c>
      <c r="C73" s="72">
        <v>1660</v>
      </c>
      <c r="D73" s="73">
        <f t="shared" si="3"/>
        <v>4277.10843373494</v>
      </c>
      <c r="E73" s="72" t="s">
        <v>160</v>
      </c>
      <c r="F73" s="74">
        <v>43818</v>
      </c>
      <c r="G73" s="73">
        <v>7100000</v>
      </c>
      <c r="H73" s="75"/>
      <c r="I73" s="75"/>
      <c r="J73" s="73">
        <f>G73*5%+77609</f>
        <v>432609</v>
      </c>
      <c r="K73" s="73">
        <v>1290000</v>
      </c>
      <c r="L73" s="73">
        <v>3009750</v>
      </c>
      <c r="M73" s="73">
        <v>1767150</v>
      </c>
      <c r="N73" s="73">
        <v>1388100</v>
      </c>
      <c r="O73" s="73">
        <v>77609</v>
      </c>
      <c r="P73" s="73">
        <f t="shared" si="4"/>
        <v>7532609</v>
      </c>
      <c r="Q73" s="73">
        <f t="shared" si="5"/>
        <v>0</v>
      </c>
    </row>
    <row r="74" s="59" customFormat="1" ht="12.95" customHeight="1" spans="1:17">
      <c r="A74" s="71">
        <v>69</v>
      </c>
      <c r="B74" s="72" t="s">
        <v>161</v>
      </c>
      <c r="C74" s="72">
        <v>1660</v>
      </c>
      <c r="D74" s="73">
        <f t="shared" si="3"/>
        <v>4215.06024096385</v>
      </c>
      <c r="E74" s="72" t="s">
        <v>162</v>
      </c>
      <c r="F74" s="74">
        <v>43880</v>
      </c>
      <c r="G74" s="73">
        <v>6997000</v>
      </c>
      <c r="H74" s="75"/>
      <c r="I74" s="75"/>
      <c r="J74" s="73">
        <f>333266+16584</f>
        <v>349850</v>
      </c>
      <c r="K74" s="73">
        <v>225000</v>
      </c>
      <c r="L74" s="73">
        <v>1075000</v>
      </c>
      <c r="M74" s="73">
        <v>2736000</v>
      </c>
      <c r="N74" s="73">
        <v>1657000</v>
      </c>
      <c r="O74" s="73">
        <v>1653850</v>
      </c>
      <c r="P74" s="73">
        <f t="shared" si="4"/>
        <v>7346850</v>
      </c>
      <c r="Q74" s="73">
        <f t="shared" si="5"/>
        <v>0</v>
      </c>
    </row>
    <row r="75" s="59" customFormat="1" ht="12.95" customHeight="1" spans="1:17">
      <c r="A75" s="71">
        <v>70</v>
      </c>
      <c r="B75" s="72" t="s">
        <v>163</v>
      </c>
      <c r="C75" s="72">
        <v>1660</v>
      </c>
      <c r="D75" s="73">
        <f t="shared" si="3"/>
        <v>3912.65060240964</v>
      </c>
      <c r="E75" s="72" t="s">
        <v>164</v>
      </c>
      <c r="F75" s="74">
        <v>44135</v>
      </c>
      <c r="G75" s="73">
        <v>6495000</v>
      </c>
      <c r="H75" s="75"/>
      <c r="I75" s="75"/>
      <c r="J75" s="73">
        <f>G75*5%+30828-83000</f>
        <v>272578</v>
      </c>
      <c r="K75" s="73">
        <v>0</v>
      </c>
      <c r="L75" s="73">
        <v>349000</v>
      </c>
      <c r="M75" s="73">
        <v>609000</v>
      </c>
      <c r="N75" s="73">
        <v>4525000</v>
      </c>
      <c r="O75" s="73">
        <f>867578+500000</f>
        <v>1367578</v>
      </c>
      <c r="P75" s="73">
        <f t="shared" si="4"/>
        <v>6850578</v>
      </c>
      <c r="Q75" s="73">
        <f t="shared" si="5"/>
        <v>-83000</v>
      </c>
    </row>
    <row r="76" s="59" customFormat="1" ht="12.95" customHeight="1" spans="1:17">
      <c r="A76" s="71">
        <v>71</v>
      </c>
      <c r="B76" s="72" t="s">
        <v>165</v>
      </c>
      <c r="C76" s="72">
        <v>1660</v>
      </c>
      <c r="D76" s="73">
        <f t="shared" si="3"/>
        <v>4290.36144578313</v>
      </c>
      <c r="E76" s="72" t="s">
        <v>166</v>
      </c>
      <c r="F76" s="74">
        <v>43832</v>
      </c>
      <c r="G76" s="73">
        <v>7122000</v>
      </c>
      <c r="H76" s="75"/>
      <c r="I76" s="75"/>
      <c r="J76" s="73">
        <f>G76*5%+5428</f>
        <v>361528</v>
      </c>
      <c r="K76" s="73">
        <v>1293300</v>
      </c>
      <c r="L76" s="73">
        <v>13920</v>
      </c>
      <c r="M76" s="73">
        <f>2778560+22520</f>
        <v>2801080</v>
      </c>
      <c r="N76" s="73">
        <v>1689000</v>
      </c>
      <c r="O76" s="73">
        <f>1584841+4598</f>
        <v>1589439</v>
      </c>
      <c r="P76" s="73">
        <f t="shared" si="4"/>
        <v>7386739</v>
      </c>
      <c r="Q76" s="73">
        <f t="shared" si="5"/>
        <v>96789</v>
      </c>
    </row>
    <row r="77" s="59" customFormat="1" ht="12.95" customHeight="1" spans="1:17">
      <c r="A77" s="71">
        <v>72</v>
      </c>
      <c r="B77" s="72" t="s">
        <v>167</v>
      </c>
      <c r="C77" s="72">
        <v>1660</v>
      </c>
      <c r="D77" s="73">
        <f t="shared" si="3"/>
        <v>3972.89156626506</v>
      </c>
      <c r="E77" s="72" t="s">
        <v>168</v>
      </c>
      <c r="F77" s="74">
        <v>44129</v>
      </c>
      <c r="G77" s="73">
        <v>6595000</v>
      </c>
      <c r="H77" s="75"/>
      <c r="I77" s="75"/>
      <c r="J77" s="73">
        <f>G77*5%+58139+25400-83000</f>
        <v>330289</v>
      </c>
      <c r="K77" s="73">
        <v>0</v>
      </c>
      <c r="L77" s="73">
        <v>474000</v>
      </c>
      <c r="M77" s="73">
        <v>2985900</v>
      </c>
      <c r="N77" s="73">
        <v>3042550</v>
      </c>
      <c r="O77" s="73">
        <v>370128</v>
      </c>
      <c r="P77" s="73">
        <f t="shared" si="4"/>
        <v>6872578</v>
      </c>
      <c r="Q77" s="73">
        <f t="shared" si="5"/>
        <v>52711</v>
      </c>
    </row>
    <row r="78" s="59" customFormat="1" ht="12.95" customHeight="1" spans="1:17">
      <c r="A78" s="71">
        <v>73</v>
      </c>
      <c r="B78" s="72" t="s">
        <v>169</v>
      </c>
      <c r="C78" s="72">
        <v>1660</v>
      </c>
      <c r="D78" s="73">
        <f t="shared" si="3"/>
        <v>4315.66265060241</v>
      </c>
      <c r="E78" s="72" t="s">
        <v>170</v>
      </c>
      <c r="F78" s="74">
        <v>43880</v>
      </c>
      <c r="G78" s="73">
        <v>7164000</v>
      </c>
      <c r="H78" s="75"/>
      <c r="I78" s="75"/>
      <c r="J78" s="73">
        <f>G78*5%+74069-166000</f>
        <v>266269</v>
      </c>
      <c r="K78" s="73">
        <v>1300000</v>
      </c>
      <c r="L78" s="73">
        <v>566000</v>
      </c>
      <c r="M78" s="73">
        <v>2266000</v>
      </c>
      <c r="N78" s="73">
        <v>2832000</v>
      </c>
      <c r="O78" s="73">
        <f>423028+43241</f>
        <v>466269</v>
      </c>
      <c r="P78" s="73">
        <f t="shared" si="4"/>
        <v>7430269</v>
      </c>
      <c r="Q78" s="73">
        <f t="shared" si="5"/>
        <v>0</v>
      </c>
    </row>
    <row r="79" s="59" customFormat="1" ht="12.95" customHeight="1" spans="1:17">
      <c r="A79" s="71">
        <v>74</v>
      </c>
      <c r="B79" s="72" t="s">
        <v>171</v>
      </c>
      <c r="C79" s="72">
        <v>1660</v>
      </c>
      <c r="D79" s="73"/>
      <c r="E79" s="72" t="s">
        <v>172</v>
      </c>
      <c r="F79" s="74">
        <v>45262</v>
      </c>
      <c r="G79" s="73">
        <v>9783000</v>
      </c>
      <c r="H79" s="75"/>
      <c r="I79" s="75"/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225000</v>
      </c>
      <c r="P79" s="73">
        <f t="shared" si="4"/>
        <v>225000</v>
      </c>
      <c r="Q79" s="73">
        <f t="shared" si="5"/>
        <v>9558000</v>
      </c>
    </row>
    <row r="80" s="59" customFormat="1" ht="12.95" customHeight="1" spans="1:17">
      <c r="A80" s="71">
        <v>75</v>
      </c>
      <c r="B80" s="72" t="s">
        <v>173</v>
      </c>
      <c r="C80" s="72">
        <v>1660</v>
      </c>
      <c r="D80" s="73">
        <f t="shared" ref="D80:D141" si="6">G80/C80</f>
        <v>5114.4578313253</v>
      </c>
      <c r="E80" s="72" t="s">
        <v>174</v>
      </c>
      <c r="F80" s="74">
        <v>44763</v>
      </c>
      <c r="G80" s="73">
        <v>8490000</v>
      </c>
      <c r="H80" s="75"/>
      <c r="I80" s="75"/>
      <c r="J80" s="73">
        <v>335350</v>
      </c>
      <c r="K80" s="73">
        <v>0</v>
      </c>
      <c r="L80" s="73">
        <v>0</v>
      </c>
      <c r="M80" s="73">
        <v>0</v>
      </c>
      <c r="N80" s="73">
        <v>7003000</v>
      </c>
      <c r="O80" s="73">
        <v>1942328</v>
      </c>
      <c r="P80" s="73">
        <f t="shared" ref="P80:P93" si="7">SUM(K80:O80)</f>
        <v>8945328</v>
      </c>
      <c r="Q80" s="73">
        <f t="shared" si="5"/>
        <v>-119978</v>
      </c>
    </row>
    <row r="81" s="59" customFormat="1" ht="12.95" customHeight="1" spans="1:17">
      <c r="A81" s="71">
        <v>76</v>
      </c>
      <c r="B81" s="72" t="s">
        <v>175</v>
      </c>
      <c r="C81" s="72">
        <v>1660</v>
      </c>
      <c r="D81" s="73">
        <f t="shared" si="6"/>
        <v>4487.95180722892</v>
      </c>
      <c r="E81" s="72" t="s">
        <v>176</v>
      </c>
      <c r="F81" s="74">
        <v>44580</v>
      </c>
      <c r="G81" s="73">
        <v>7450000</v>
      </c>
      <c r="H81" s="75"/>
      <c r="I81" s="75"/>
      <c r="J81" s="73">
        <v>568451</v>
      </c>
      <c r="K81" s="73">
        <v>0</v>
      </c>
      <c r="L81" s="73">
        <v>0</v>
      </c>
      <c r="M81" s="73">
        <v>3650000</v>
      </c>
      <c r="N81" s="73">
        <v>2658392</v>
      </c>
      <c r="O81" s="73">
        <v>1710059</v>
      </c>
      <c r="P81" s="73">
        <f t="shared" si="7"/>
        <v>8018451</v>
      </c>
      <c r="Q81" s="73">
        <f t="shared" si="5"/>
        <v>0</v>
      </c>
    </row>
    <row r="82" s="59" customFormat="1" ht="12.95" customHeight="1" spans="1:17">
      <c r="A82" s="71">
        <v>77</v>
      </c>
      <c r="B82" s="72" t="s">
        <v>177</v>
      </c>
      <c r="C82" s="72">
        <v>1660</v>
      </c>
      <c r="D82" s="73">
        <f t="shared" si="6"/>
        <v>4215.06024096385</v>
      </c>
      <c r="E82" s="72" t="s">
        <v>178</v>
      </c>
      <c r="F82" s="74">
        <v>43833</v>
      </c>
      <c r="G82" s="73">
        <v>6997000</v>
      </c>
      <c r="H82" s="75"/>
      <c r="I82" s="75"/>
      <c r="J82" s="73">
        <f>G82*5%+35681+5428</f>
        <v>390959</v>
      </c>
      <c r="K82" s="73">
        <v>1300000</v>
      </c>
      <c r="L82" s="73">
        <v>483000</v>
      </c>
      <c r="M82" s="73">
        <v>2182000</v>
      </c>
      <c r="N82" s="73">
        <v>1699000</v>
      </c>
      <c r="O82" s="73">
        <v>1723959</v>
      </c>
      <c r="P82" s="73">
        <f t="shared" si="7"/>
        <v>7387959</v>
      </c>
      <c r="Q82" s="73">
        <f t="shared" si="5"/>
        <v>0</v>
      </c>
    </row>
    <row r="83" s="59" customFormat="1" ht="12.95" customHeight="1" spans="1:17">
      <c r="A83" s="71">
        <v>78</v>
      </c>
      <c r="B83" s="72" t="s">
        <v>179</v>
      </c>
      <c r="C83" s="72">
        <v>1660</v>
      </c>
      <c r="D83" s="73">
        <f t="shared" si="6"/>
        <v>5934.93975903615</v>
      </c>
      <c r="E83" s="72" t="s">
        <v>180</v>
      </c>
      <c r="F83" s="74">
        <v>45034</v>
      </c>
      <c r="G83" s="73">
        <v>9852000</v>
      </c>
      <c r="H83" s="75"/>
      <c r="I83" s="75"/>
      <c r="J83" s="73">
        <f>G83*5%</f>
        <v>492600</v>
      </c>
      <c r="K83" s="73">
        <v>0</v>
      </c>
      <c r="L83" s="73">
        <v>0</v>
      </c>
      <c r="M83" s="73">
        <v>0</v>
      </c>
      <c r="N83" s="73">
        <v>0</v>
      </c>
      <c r="O83" s="73">
        <v>10367000</v>
      </c>
      <c r="P83" s="73">
        <f t="shared" si="7"/>
        <v>10367000</v>
      </c>
      <c r="Q83" s="73">
        <f t="shared" si="5"/>
        <v>-22400</v>
      </c>
    </row>
    <row r="84" s="59" customFormat="1" ht="12.95" customHeight="1" spans="1:17">
      <c r="A84" s="71">
        <v>79</v>
      </c>
      <c r="B84" s="72" t="s">
        <v>181</v>
      </c>
      <c r="C84" s="72">
        <v>1660</v>
      </c>
      <c r="D84" s="73">
        <f t="shared" si="6"/>
        <v>5457.8313253012</v>
      </c>
      <c r="E84" s="72" t="s">
        <v>182</v>
      </c>
      <c r="F84" s="74">
        <v>44620</v>
      </c>
      <c r="G84" s="73">
        <v>9060000</v>
      </c>
      <c r="H84" s="75"/>
      <c r="I84" s="75"/>
      <c r="J84" s="73">
        <f>G84*5%</f>
        <v>453000</v>
      </c>
      <c r="K84" s="73">
        <v>0</v>
      </c>
      <c r="L84" s="73">
        <v>0</v>
      </c>
      <c r="M84" s="73">
        <v>236250</v>
      </c>
      <c r="N84" s="73">
        <v>7237190</v>
      </c>
      <c r="O84" s="73">
        <v>2131504</v>
      </c>
      <c r="P84" s="73">
        <f t="shared" si="7"/>
        <v>9604944</v>
      </c>
      <c r="Q84" s="73">
        <f t="shared" si="5"/>
        <v>-91944</v>
      </c>
    </row>
    <row r="85" s="59" customFormat="1" ht="12.95" customHeight="1" spans="1:17">
      <c r="A85" s="71">
        <v>80</v>
      </c>
      <c r="B85" s="72" t="s">
        <v>183</v>
      </c>
      <c r="C85" s="72">
        <v>1660</v>
      </c>
      <c r="D85" s="73">
        <f t="shared" si="6"/>
        <v>5895.18072289157</v>
      </c>
      <c r="E85" s="72" t="s">
        <v>184</v>
      </c>
      <c r="F85" s="74">
        <v>45024</v>
      </c>
      <c r="G85" s="73">
        <v>9786000</v>
      </c>
      <c r="H85" s="75"/>
      <c r="I85" s="75"/>
      <c r="J85" s="73">
        <f>G85*5%</f>
        <v>489300</v>
      </c>
      <c r="K85" s="73">
        <v>0</v>
      </c>
      <c r="L85" s="73">
        <v>0</v>
      </c>
      <c r="M85" s="73">
        <v>0</v>
      </c>
      <c r="N85" s="73">
        <v>0</v>
      </c>
      <c r="O85" s="73">
        <f>10306128</f>
        <v>10306128</v>
      </c>
      <c r="P85" s="73">
        <f t="shared" si="7"/>
        <v>10306128</v>
      </c>
      <c r="Q85" s="73">
        <f t="shared" si="5"/>
        <v>-30828</v>
      </c>
    </row>
    <row r="86" s="59" customFormat="1" ht="12.95" customHeight="1" spans="1:17">
      <c r="A86" s="71">
        <v>81</v>
      </c>
      <c r="B86" s="72" t="s">
        <v>185</v>
      </c>
      <c r="C86" s="72">
        <v>1660</v>
      </c>
      <c r="D86" s="73">
        <f t="shared" si="6"/>
        <v>5307.8313253012</v>
      </c>
      <c r="E86" s="72" t="s">
        <v>186</v>
      </c>
      <c r="F86" s="74">
        <v>44621</v>
      </c>
      <c r="G86" s="73">
        <v>8811000</v>
      </c>
      <c r="H86" s="75"/>
      <c r="I86" s="75"/>
      <c r="J86" s="73">
        <f>G86*5%+5428</f>
        <v>445978</v>
      </c>
      <c r="K86" s="73">
        <v>0</v>
      </c>
      <c r="L86" s="73">
        <v>0</v>
      </c>
      <c r="M86" s="73">
        <v>525000</v>
      </c>
      <c r="N86" s="73">
        <v>6675000</v>
      </c>
      <c r="O86" s="73">
        <v>2032550</v>
      </c>
      <c r="P86" s="73">
        <f t="shared" ref="P86" si="8">SUM(K86:O86)</f>
        <v>9232550</v>
      </c>
      <c r="Q86" s="73">
        <f t="shared" si="5"/>
        <v>24428</v>
      </c>
    </row>
    <row r="87" s="59" customFormat="1" ht="12.95" customHeight="1" spans="1:17">
      <c r="A87" s="71">
        <v>82</v>
      </c>
      <c r="B87" s="72" t="s">
        <v>187</v>
      </c>
      <c r="C87" s="72">
        <v>1660</v>
      </c>
      <c r="D87" s="73">
        <f t="shared" si="6"/>
        <v>5000.60240963855</v>
      </c>
      <c r="E87" s="72" t="s">
        <v>188</v>
      </c>
      <c r="F87" s="74">
        <v>44779</v>
      </c>
      <c r="G87" s="73">
        <v>8301000</v>
      </c>
      <c r="H87" s="75"/>
      <c r="I87" s="75"/>
      <c r="J87" s="73">
        <f>G87*5%+5428</f>
        <v>420478</v>
      </c>
      <c r="K87" s="75">
        <v>0</v>
      </c>
      <c r="L87" s="73">
        <v>0</v>
      </c>
      <c r="M87" s="73">
        <v>0</v>
      </c>
      <c r="N87" s="73">
        <v>6410000</v>
      </c>
      <c r="O87" s="73">
        <v>2336878</v>
      </c>
      <c r="P87" s="73">
        <f t="shared" si="7"/>
        <v>8746878</v>
      </c>
      <c r="Q87" s="73">
        <f t="shared" si="5"/>
        <v>-25400</v>
      </c>
    </row>
    <row r="88" s="59" customFormat="1" ht="12.95" customHeight="1" spans="1:17">
      <c r="A88" s="71">
        <v>83</v>
      </c>
      <c r="B88" s="72" t="s">
        <v>189</v>
      </c>
      <c r="C88" s="72">
        <v>1660</v>
      </c>
      <c r="D88" s="73">
        <f t="shared" si="6"/>
        <v>4666.26506024096</v>
      </c>
      <c r="E88" s="72" t="s">
        <v>190</v>
      </c>
      <c r="F88" s="74">
        <v>44243</v>
      </c>
      <c r="G88" s="73">
        <v>7746000</v>
      </c>
      <c r="H88" s="75"/>
      <c r="I88" s="75"/>
      <c r="J88" s="80">
        <v>429338</v>
      </c>
      <c r="K88" s="75">
        <v>0</v>
      </c>
      <c r="L88" s="73">
        <f>1437000-25000</f>
        <v>1412000</v>
      </c>
      <c r="M88" s="73">
        <v>4903000</v>
      </c>
      <c r="N88" s="73">
        <v>1799300</v>
      </c>
      <c r="O88" s="73">
        <v>61038</v>
      </c>
      <c r="P88" s="73">
        <f t="shared" ref="P88" si="9">SUM(K88:O88)</f>
        <v>8175338</v>
      </c>
      <c r="Q88" s="73">
        <f t="shared" si="5"/>
        <v>0</v>
      </c>
    </row>
    <row r="89" s="59" customFormat="1" ht="12.95" customHeight="1" spans="1:17">
      <c r="A89" s="71">
        <v>84</v>
      </c>
      <c r="B89" s="72" t="s">
        <v>191</v>
      </c>
      <c r="C89" s="72">
        <v>1660</v>
      </c>
      <c r="D89" s="73">
        <f t="shared" si="6"/>
        <v>4666.26506024096</v>
      </c>
      <c r="E89" s="72" t="s">
        <v>192</v>
      </c>
      <c r="F89" s="74">
        <v>44243</v>
      </c>
      <c r="G89" s="73">
        <v>7746000</v>
      </c>
      <c r="H89" s="75"/>
      <c r="I89" s="75"/>
      <c r="J89" s="73">
        <v>429338</v>
      </c>
      <c r="K89" s="75">
        <v>0</v>
      </c>
      <c r="L89" s="73">
        <v>1412000</v>
      </c>
      <c r="M89" s="73">
        <v>4903000</v>
      </c>
      <c r="N89" s="73">
        <v>1824300</v>
      </c>
      <c r="O89" s="73">
        <v>36038</v>
      </c>
      <c r="P89" s="73">
        <f t="shared" si="7"/>
        <v>8175338</v>
      </c>
      <c r="Q89" s="73">
        <f t="shared" si="5"/>
        <v>0</v>
      </c>
    </row>
    <row r="90" s="59" customFormat="1" ht="12.95" customHeight="1" spans="1:17">
      <c r="A90" s="71">
        <v>85</v>
      </c>
      <c r="B90" s="72" t="s">
        <v>193</v>
      </c>
      <c r="C90" s="72">
        <v>1660</v>
      </c>
      <c r="D90" s="73">
        <f t="shared" si="6"/>
        <v>4877.10843373494</v>
      </c>
      <c r="E90" s="72" t="s">
        <v>194</v>
      </c>
      <c r="F90" s="74">
        <v>44312</v>
      </c>
      <c r="G90" s="73">
        <v>8096000</v>
      </c>
      <c r="H90" s="75"/>
      <c r="I90" s="75"/>
      <c r="J90" s="73">
        <v>598268</v>
      </c>
      <c r="K90" s="73">
        <v>0</v>
      </c>
      <c r="L90" s="73">
        <v>0</v>
      </c>
      <c r="M90" s="73">
        <v>4400000</v>
      </c>
      <c r="N90" s="73">
        <v>4291531</v>
      </c>
      <c r="O90" s="73">
        <v>2737</v>
      </c>
      <c r="P90" s="73">
        <f t="shared" ref="P90" si="10">SUM(K90:O90)</f>
        <v>8694268</v>
      </c>
      <c r="Q90" s="73">
        <f t="shared" si="5"/>
        <v>0</v>
      </c>
    </row>
    <row r="91" s="59" customFormat="1" ht="12.95" customHeight="1" spans="1:17">
      <c r="A91" s="71">
        <v>86</v>
      </c>
      <c r="B91" s="72" t="s">
        <v>195</v>
      </c>
      <c r="C91" s="72">
        <v>1660</v>
      </c>
      <c r="D91" s="73">
        <f t="shared" si="6"/>
        <v>4865.06024096385</v>
      </c>
      <c r="E91" s="72" t="s">
        <v>196</v>
      </c>
      <c r="F91" s="74">
        <v>44298</v>
      </c>
      <c r="G91" s="73">
        <v>8076000</v>
      </c>
      <c r="H91" s="75"/>
      <c r="I91" s="75"/>
      <c r="J91" s="73">
        <f>G91*5%+80474-83000</f>
        <v>401274</v>
      </c>
      <c r="K91" s="73">
        <v>0</v>
      </c>
      <c r="L91" s="73">
        <v>0</v>
      </c>
      <c r="M91" s="73">
        <v>4640000</v>
      </c>
      <c r="N91" s="73">
        <v>3236000</v>
      </c>
      <c r="O91" s="73">
        <f>551628+49464</f>
        <v>601092</v>
      </c>
      <c r="P91" s="73">
        <f t="shared" si="7"/>
        <v>8477092</v>
      </c>
      <c r="Q91" s="73">
        <f t="shared" si="5"/>
        <v>182</v>
      </c>
    </row>
    <row r="92" s="59" customFormat="1" ht="12.95" customHeight="1" spans="1:17">
      <c r="A92" s="71">
        <v>87</v>
      </c>
      <c r="B92" s="72" t="s">
        <v>197</v>
      </c>
      <c r="C92" s="72">
        <v>1660</v>
      </c>
      <c r="D92" s="73">
        <f t="shared" si="6"/>
        <v>5356.6265060241</v>
      </c>
      <c r="E92" s="72" t="s">
        <v>198</v>
      </c>
      <c r="F92" s="74">
        <v>44587</v>
      </c>
      <c r="G92" s="73">
        <v>8892000</v>
      </c>
      <c r="H92" s="75"/>
      <c r="I92" s="75"/>
      <c r="J92" s="73">
        <v>435428</v>
      </c>
      <c r="K92" s="73">
        <v>0</v>
      </c>
      <c r="L92" s="73">
        <v>0</v>
      </c>
      <c r="M92" s="73">
        <v>5125000</v>
      </c>
      <c r="N92" s="73">
        <v>4202428</v>
      </c>
      <c r="O92" s="73">
        <v>0</v>
      </c>
      <c r="P92" s="73">
        <f t="shared" ref="P92" si="11">SUM(K92:O92)</f>
        <v>9327428</v>
      </c>
      <c r="Q92" s="73">
        <f t="shared" si="5"/>
        <v>0</v>
      </c>
    </row>
    <row r="93" s="59" customFormat="1" ht="12.95" customHeight="1" spans="1:17">
      <c r="A93" s="71">
        <v>88</v>
      </c>
      <c r="B93" s="72" t="s">
        <v>199</v>
      </c>
      <c r="C93" s="72">
        <v>1660</v>
      </c>
      <c r="D93" s="73">
        <f t="shared" si="6"/>
        <v>3862.65060240964</v>
      </c>
      <c r="E93" s="72" t="s">
        <v>200</v>
      </c>
      <c r="F93" s="74">
        <v>44251</v>
      </c>
      <c r="G93" s="73">
        <v>6412000</v>
      </c>
      <c r="H93" s="75"/>
      <c r="I93" s="75"/>
      <c r="J93" s="73">
        <f>189858+161570</f>
        <v>351428</v>
      </c>
      <c r="K93" s="75">
        <v>0</v>
      </c>
      <c r="L93" s="73">
        <v>25000</v>
      </c>
      <c r="M93" s="73">
        <v>4927000</v>
      </c>
      <c r="N93" s="73">
        <v>1811428</v>
      </c>
      <c r="O93" s="73">
        <v>0</v>
      </c>
      <c r="P93" s="73">
        <f t="shared" si="7"/>
        <v>6763428</v>
      </c>
      <c r="Q93" s="73">
        <f t="shared" si="5"/>
        <v>0</v>
      </c>
    </row>
    <row r="94" s="59" customFormat="1" ht="12.95" customHeight="1" spans="1:17">
      <c r="A94" s="71">
        <v>89</v>
      </c>
      <c r="B94" s="72" t="s">
        <v>201</v>
      </c>
      <c r="C94" s="72">
        <v>1660</v>
      </c>
      <c r="D94" s="73">
        <f t="shared" si="6"/>
        <v>4876.50602409639</v>
      </c>
      <c r="E94" s="72" t="s">
        <v>202</v>
      </c>
      <c r="F94" s="74">
        <v>44979</v>
      </c>
      <c r="G94" s="73">
        <v>8095000</v>
      </c>
      <c r="H94" s="75"/>
      <c r="I94" s="75"/>
      <c r="J94" s="73">
        <f>G94*5%+5428+900+24500</f>
        <v>435578</v>
      </c>
      <c r="K94" s="75"/>
      <c r="L94" s="73"/>
      <c r="M94" s="73"/>
      <c r="N94" s="73">
        <v>1425000</v>
      </c>
      <c r="O94" s="73">
        <v>7105750</v>
      </c>
      <c r="P94" s="73">
        <f t="shared" ref="P94:P106" si="12">SUM(K94:O94)</f>
        <v>8530750</v>
      </c>
      <c r="Q94" s="73">
        <f t="shared" si="5"/>
        <v>-172</v>
      </c>
    </row>
    <row r="95" s="59" customFormat="1" ht="12.95" customHeight="1" spans="1:17">
      <c r="A95" s="71">
        <v>90</v>
      </c>
      <c r="B95" s="72" t="s">
        <v>203</v>
      </c>
      <c r="C95" s="72">
        <v>1660</v>
      </c>
      <c r="D95" s="73">
        <f t="shared" si="6"/>
        <v>4915.06024096385</v>
      </c>
      <c r="E95" s="72" t="s">
        <v>204</v>
      </c>
      <c r="F95" s="74">
        <v>44439</v>
      </c>
      <c r="G95" s="73">
        <v>8159000</v>
      </c>
      <c r="H95" s="75"/>
      <c r="I95" s="75"/>
      <c r="J95" s="73">
        <v>394268</v>
      </c>
      <c r="K95" s="75">
        <v>0</v>
      </c>
      <c r="L95" s="73">
        <v>0</v>
      </c>
      <c r="M95" s="73">
        <v>4700000</v>
      </c>
      <c r="N95" s="73">
        <v>3813778</v>
      </c>
      <c r="O95" s="73">
        <v>38490</v>
      </c>
      <c r="P95" s="73">
        <f t="shared" si="12"/>
        <v>8552268</v>
      </c>
      <c r="Q95" s="73">
        <f t="shared" si="5"/>
        <v>1000</v>
      </c>
    </row>
    <row r="96" s="59" customFormat="1" ht="12.95" customHeight="1" spans="1:17">
      <c r="A96" s="71">
        <v>91</v>
      </c>
      <c r="B96" s="72" t="s">
        <v>205</v>
      </c>
      <c r="C96" s="72">
        <v>1660</v>
      </c>
      <c r="D96" s="73">
        <f t="shared" si="6"/>
        <v>4765.06024096385</v>
      </c>
      <c r="E96" s="72" t="s">
        <v>206</v>
      </c>
      <c r="F96" s="74">
        <v>44231</v>
      </c>
      <c r="G96" s="73">
        <v>7910000</v>
      </c>
      <c r="H96" s="75"/>
      <c r="I96" s="75"/>
      <c r="J96" s="73">
        <f>G96*5%+900+5428+24500</f>
        <v>426328</v>
      </c>
      <c r="K96" s="75">
        <v>0</v>
      </c>
      <c r="L96" s="73">
        <v>1480500</v>
      </c>
      <c r="M96" s="73">
        <v>3150000</v>
      </c>
      <c r="N96" s="73">
        <v>2624794</v>
      </c>
      <c r="O96" s="73">
        <v>1081034</v>
      </c>
      <c r="P96" s="73">
        <f t="shared" si="12"/>
        <v>8336328</v>
      </c>
      <c r="Q96" s="73">
        <f t="shared" si="5"/>
        <v>0</v>
      </c>
    </row>
    <row r="97" s="59" customFormat="1" ht="12.95" customHeight="1" spans="1:17">
      <c r="A97" s="71">
        <v>92</v>
      </c>
      <c r="B97" s="72" t="s">
        <v>207</v>
      </c>
      <c r="C97" s="72">
        <v>1660</v>
      </c>
      <c r="D97" s="73">
        <f t="shared" si="6"/>
        <v>5237.95180722892</v>
      </c>
      <c r="E97" s="72" t="s">
        <v>208</v>
      </c>
      <c r="F97" s="74">
        <v>44545</v>
      </c>
      <c r="G97" s="73">
        <v>8695000</v>
      </c>
      <c r="H97" s="75"/>
      <c r="I97" s="75"/>
      <c r="J97" s="73">
        <f>756398+4180</f>
        <v>760578</v>
      </c>
      <c r="K97" s="75">
        <v>0</v>
      </c>
      <c r="L97" s="73">
        <v>0</v>
      </c>
      <c r="M97" s="73">
        <v>5652000</v>
      </c>
      <c r="N97" s="73">
        <v>3803578</v>
      </c>
      <c r="O97" s="73">
        <v>0</v>
      </c>
      <c r="P97" s="73">
        <f t="shared" si="12"/>
        <v>9455578</v>
      </c>
      <c r="Q97" s="73">
        <f t="shared" si="5"/>
        <v>0</v>
      </c>
    </row>
    <row r="98" s="59" customFormat="1" ht="12.95" customHeight="1" spans="1:17">
      <c r="A98" s="71">
        <v>93</v>
      </c>
      <c r="B98" s="72" t="s">
        <v>209</v>
      </c>
      <c r="C98" s="72">
        <v>1660</v>
      </c>
      <c r="D98" s="73">
        <f t="shared" si="6"/>
        <v>5665.06024096385</v>
      </c>
      <c r="E98" s="72" t="s">
        <v>210</v>
      </c>
      <c r="F98" s="74">
        <v>44709</v>
      </c>
      <c r="G98" s="73">
        <v>9404000</v>
      </c>
      <c r="H98" s="75"/>
      <c r="I98" s="75"/>
      <c r="J98" s="73">
        <v>606432</v>
      </c>
      <c r="K98" s="75">
        <v>0</v>
      </c>
      <c r="L98" s="73">
        <v>0</v>
      </c>
      <c r="M98" s="73">
        <v>0</v>
      </c>
      <c r="N98" s="73">
        <v>9992200</v>
      </c>
      <c r="O98" s="73">
        <v>18232</v>
      </c>
      <c r="P98" s="73">
        <f t="shared" si="12"/>
        <v>10010432</v>
      </c>
      <c r="Q98" s="73">
        <f t="shared" si="5"/>
        <v>0</v>
      </c>
    </row>
    <row r="99" s="59" customFormat="1" ht="12.95" customHeight="1" spans="1:17">
      <c r="A99" s="71">
        <v>94</v>
      </c>
      <c r="B99" s="72" t="s">
        <v>211</v>
      </c>
      <c r="C99" s="72">
        <v>1660</v>
      </c>
      <c r="D99" s="73">
        <f t="shared" si="6"/>
        <v>4766.26506024096</v>
      </c>
      <c r="E99" s="72" t="s">
        <v>212</v>
      </c>
      <c r="F99" s="74">
        <v>44231</v>
      </c>
      <c r="G99" s="73">
        <v>7912000</v>
      </c>
      <c r="H99" s="75"/>
      <c r="I99" s="75"/>
      <c r="J99" s="73">
        <v>385600</v>
      </c>
      <c r="K99" s="75">
        <v>0</v>
      </c>
      <c r="L99" s="73">
        <v>825000</v>
      </c>
      <c r="M99" s="73">
        <v>3737000</v>
      </c>
      <c r="N99" s="73">
        <v>2850000</v>
      </c>
      <c r="O99" s="73">
        <v>695000</v>
      </c>
      <c r="P99" s="73">
        <f t="shared" si="12"/>
        <v>8107000</v>
      </c>
      <c r="Q99" s="73">
        <f t="shared" si="5"/>
        <v>190600</v>
      </c>
    </row>
    <row r="100" s="59" customFormat="1" ht="12.95" customHeight="1" spans="1:17">
      <c r="A100" s="71">
        <v>95</v>
      </c>
      <c r="B100" s="72" t="s">
        <v>213</v>
      </c>
      <c r="C100" s="72">
        <v>1660</v>
      </c>
      <c r="D100" s="73">
        <f t="shared" si="6"/>
        <v>4190.96385542169</v>
      </c>
      <c r="E100" s="72" t="s">
        <v>214</v>
      </c>
      <c r="F100" s="74">
        <v>43845</v>
      </c>
      <c r="G100" s="73">
        <v>6957000</v>
      </c>
      <c r="H100" s="75"/>
      <c r="I100" s="75"/>
      <c r="J100" s="73">
        <f>517391+1459</f>
        <v>518850</v>
      </c>
      <c r="K100" s="73">
        <v>1293000</v>
      </c>
      <c r="L100" s="73">
        <v>0</v>
      </c>
      <c r="M100" s="73">
        <v>2744000</v>
      </c>
      <c r="N100" s="73">
        <v>2446000</v>
      </c>
      <c r="O100" s="73">
        <f>852678+140172</f>
        <v>992850</v>
      </c>
      <c r="P100" s="73">
        <f t="shared" si="12"/>
        <v>7475850</v>
      </c>
      <c r="Q100" s="73">
        <f t="shared" si="5"/>
        <v>0</v>
      </c>
    </row>
    <row r="101" s="59" customFormat="1" ht="12.95" customHeight="1" spans="1:17">
      <c r="A101" s="71">
        <v>96</v>
      </c>
      <c r="B101" s="72" t="s">
        <v>215</v>
      </c>
      <c r="C101" s="72">
        <v>1660</v>
      </c>
      <c r="D101" s="73">
        <f t="shared" si="6"/>
        <v>4666.26506024096</v>
      </c>
      <c r="E101" s="72" t="s">
        <v>216</v>
      </c>
      <c r="F101" s="74">
        <v>44235</v>
      </c>
      <c r="G101" s="73">
        <v>7746000</v>
      </c>
      <c r="H101" s="75"/>
      <c r="I101" s="75"/>
      <c r="J101" s="73">
        <f>G101*5%+5428+900+24500</f>
        <v>418128</v>
      </c>
      <c r="K101" s="75">
        <v>0</v>
      </c>
      <c r="L101" s="73">
        <v>1225000</v>
      </c>
      <c r="M101" s="73">
        <v>3242000</v>
      </c>
      <c r="N101" s="73">
        <v>1848000</v>
      </c>
      <c r="O101" s="73">
        <v>1849128</v>
      </c>
      <c r="P101" s="73">
        <f t="shared" si="12"/>
        <v>8164128</v>
      </c>
      <c r="Q101" s="73">
        <f t="shared" si="5"/>
        <v>0</v>
      </c>
    </row>
    <row r="102" s="59" customFormat="1" ht="12.95" customHeight="1" spans="1:17">
      <c r="A102" s="71">
        <v>97</v>
      </c>
      <c r="B102" s="72" t="s">
        <v>217</v>
      </c>
      <c r="C102" s="72">
        <v>1660</v>
      </c>
      <c r="D102" s="73">
        <f t="shared" si="6"/>
        <v>3943.3734939759</v>
      </c>
      <c r="E102" s="72" t="s">
        <v>218</v>
      </c>
      <c r="F102" s="74">
        <v>44240</v>
      </c>
      <c r="G102" s="73">
        <v>6546000</v>
      </c>
      <c r="H102" s="75"/>
      <c r="I102" s="75"/>
      <c r="J102" s="73">
        <v>414833</v>
      </c>
      <c r="K102" s="75">
        <v>0</v>
      </c>
      <c r="L102" s="73">
        <v>312000</v>
      </c>
      <c r="M102" s="73">
        <v>2967000</v>
      </c>
      <c r="N102" s="73">
        <v>3609305</v>
      </c>
      <c r="O102" s="73">
        <v>72528</v>
      </c>
      <c r="P102" s="73">
        <f t="shared" si="12"/>
        <v>6960833</v>
      </c>
      <c r="Q102" s="73">
        <f t="shared" si="5"/>
        <v>0</v>
      </c>
    </row>
    <row r="103" s="59" customFormat="1" ht="12.95" customHeight="1" spans="1:17">
      <c r="A103" s="71">
        <v>98</v>
      </c>
      <c r="B103" s="72" t="s">
        <v>219</v>
      </c>
      <c r="C103" s="72">
        <v>1660</v>
      </c>
      <c r="D103" s="73">
        <f t="shared" si="6"/>
        <v>5527.10843373494</v>
      </c>
      <c r="E103" s="72" t="s">
        <v>220</v>
      </c>
      <c r="F103" s="74">
        <v>44708</v>
      </c>
      <c r="G103" s="73">
        <v>9175000</v>
      </c>
      <c r="H103" s="75"/>
      <c r="I103" s="75"/>
      <c r="J103" s="73">
        <v>555297</v>
      </c>
      <c r="K103" s="75">
        <v>0</v>
      </c>
      <c r="L103" s="73">
        <v>0</v>
      </c>
      <c r="M103" s="73">
        <v>0</v>
      </c>
      <c r="N103" s="73">
        <v>9633750</v>
      </c>
      <c r="O103" s="73">
        <v>91615</v>
      </c>
      <c r="P103" s="73">
        <f t="shared" si="12"/>
        <v>9725365</v>
      </c>
      <c r="Q103" s="73">
        <f t="shared" si="5"/>
        <v>4932</v>
      </c>
    </row>
    <row r="104" s="59" customFormat="1" ht="12.95" customHeight="1" spans="1:17">
      <c r="A104" s="71">
        <v>99</v>
      </c>
      <c r="B104" s="72" t="s">
        <v>221</v>
      </c>
      <c r="C104" s="72">
        <v>1660</v>
      </c>
      <c r="D104" s="73">
        <f t="shared" si="6"/>
        <v>4473.49397590361</v>
      </c>
      <c r="E104" s="72" t="s">
        <v>222</v>
      </c>
      <c r="F104" s="74">
        <v>44297</v>
      </c>
      <c r="G104" s="73">
        <v>7426000</v>
      </c>
      <c r="H104" s="75"/>
      <c r="I104" s="75"/>
      <c r="J104" s="73">
        <v>949968</v>
      </c>
      <c r="K104" s="75">
        <v>0</v>
      </c>
      <c r="L104" s="73">
        <v>0</v>
      </c>
      <c r="M104" s="73">
        <v>2962250</v>
      </c>
      <c r="N104" s="73">
        <v>5460750</v>
      </c>
      <c r="O104" s="73">
        <v>0</v>
      </c>
      <c r="P104" s="73">
        <f t="shared" si="12"/>
        <v>8423000</v>
      </c>
      <c r="Q104" s="73">
        <f t="shared" si="5"/>
        <v>-47032</v>
      </c>
    </row>
    <row r="105" s="59" customFormat="1" ht="12.95" customHeight="1" spans="1:17">
      <c r="A105" s="71">
        <v>100</v>
      </c>
      <c r="B105" s="72" t="s">
        <v>223</v>
      </c>
      <c r="C105" s="72">
        <v>1660</v>
      </c>
      <c r="D105" s="73">
        <f t="shared" si="6"/>
        <v>4915.66265060241</v>
      </c>
      <c r="E105" s="72" t="s">
        <v>224</v>
      </c>
      <c r="F105" s="74">
        <v>44424</v>
      </c>
      <c r="G105" s="73">
        <v>8160000</v>
      </c>
      <c r="H105" s="75"/>
      <c r="I105" s="75"/>
      <c r="J105" s="73">
        <v>387616</v>
      </c>
      <c r="K105" s="75">
        <v>0</v>
      </c>
      <c r="L105" s="73">
        <v>0</v>
      </c>
      <c r="M105" s="73">
        <v>4700000</v>
      </c>
      <c r="N105" s="73">
        <v>3899000</v>
      </c>
      <c r="O105" s="73">
        <v>0</v>
      </c>
      <c r="P105" s="73">
        <f t="shared" si="12"/>
        <v>8599000</v>
      </c>
      <c r="Q105" s="73">
        <f t="shared" ref="Q105:Q121" si="13">G105+J105-P105</f>
        <v>-51384</v>
      </c>
    </row>
    <row r="106" s="59" customFormat="1" ht="12.95" customHeight="1" spans="1:17">
      <c r="A106" s="71">
        <v>101</v>
      </c>
      <c r="B106" s="72" t="s">
        <v>225</v>
      </c>
      <c r="C106" s="72">
        <v>1660</v>
      </c>
      <c r="D106" s="73">
        <f t="shared" si="6"/>
        <v>4766.26506024096</v>
      </c>
      <c r="E106" s="72" t="s">
        <v>226</v>
      </c>
      <c r="F106" s="74">
        <v>44279</v>
      </c>
      <c r="G106" s="73">
        <v>7912000</v>
      </c>
      <c r="H106" s="75"/>
      <c r="I106" s="75"/>
      <c r="J106" s="73">
        <v>394062</v>
      </c>
      <c r="K106" s="75">
        <v>0</v>
      </c>
      <c r="L106" s="73">
        <v>25000</v>
      </c>
      <c r="M106" s="73">
        <v>4540000</v>
      </c>
      <c r="N106" s="73">
        <v>3690428</v>
      </c>
      <c r="O106" s="73">
        <v>50634</v>
      </c>
      <c r="P106" s="73">
        <f t="shared" si="12"/>
        <v>8306062</v>
      </c>
      <c r="Q106" s="73">
        <f t="shared" si="13"/>
        <v>0</v>
      </c>
    </row>
    <row r="107" s="59" customFormat="1" ht="12.95" customHeight="1" spans="1:17">
      <c r="A107" s="71">
        <v>102</v>
      </c>
      <c r="B107" s="72" t="s">
        <v>227</v>
      </c>
      <c r="C107" s="72">
        <v>1660</v>
      </c>
      <c r="D107" s="73">
        <f t="shared" si="6"/>
        <v>5115.06024096385</v>
      </c>
      <c r="E107" s="72" t="s">
        <v>228</v>
      </c>
      <c r="F107" s="74">
        <v>44483</v>
      </c>
      <c r="G107" s="73">
        <v>8491000</v>
      </c>
      <c r="H107" s="75"/>
      <c r="I107" s="75"/>
      <c r="J107" s="73">
        <v>346650</v>
      </c>
      <c r="K107" s="75">
        <v>0</v>
      </c>
      <c r="L107" s="75">
        <v>0</v>
      </c>
      <c r="M107" s="73">
        <v>1575000</v>
      </c>
      <c r="N107" s="73">
        <v>4500000</v>
      </c>
      <c r="O107" s="73">
        <v>0</v>
      </c>
      <c r="P107" s="73">
        <f t="shared" ref="P107:P118" si="14">SUM(K107:O107)</f>
        <v>6075000</v>
      </c>
      <c r="Q107" s="73">
        <f t="shared" si="13"/>
        <v>2762650</v>
      </c>
    </row>
    <row r="108" s="59" customFormat="1" ht="12.95" customHeight="1" spans="1:17">
      <c r="A108" s="71">
        <v>103</v>
      </c>
      <c r="B108" s="72" t="s">
        <v>229</v>
      </c>
      <c r="C108" s="72">
        <v>1660</v>
      </c>
      <c r="D108" s="73">
        <f t="shared" si="6"/>
        <v>5616.26506024096</v>
      </c>
      <c r="E108" s="72" t="s">
        <v>230</v>
      </c>
      <c r="F108" s="74">
        <v>44707</v>
      </c>
      <c r="G108" s="73">
        <v>9323000</v>
      </c>
      <c r="H108" s="75"/>
      <c r="I108" s="75"/>
      <c r="J108" s="73">
        <v>496978</v>
      </c>
      <c r="K108" s="75">
        <v>0</v>
      </c>
      <c r="L108" s="73">
        <v>0</v>
      </c>
      <c r="M108" s="73">
        <v>0</v>
      </c>
      <c r="N108" s="73">
        <v>7723000</v>
      </c>
      <c r="O108" s="73">
        <v>2096978</v>
      </c>
      <c r="P108" s="73">
        <f t="shared" si="14"/>
        <v>9819978</v>
      </c>
      <c r="Q108" s="73">
        <f t="shared" si="13"/>
        <v>0</v>
      </c>
    </row>
    <row r="109" s="59" customFormat="1" ht="12.95" customHeight="1" spans="1:17">
      <c r="A109" s="71">
        <v>104</v>
      </c>
      <c r="B109" s="72" t="s">
        <v>231</v>
      </c>
      <c r="C109" s="72">
        <v>1660</v>
      </c>
      <c r="D109" s="73">
        <f t="shared" si="6"/>
        <v>5115.06024096385</v>
      </c>
      <c r="E109" s="72" t="s">
        <v>232</v>
      </c>
      <c r="F109" s="74">
        <v>44500</v>
      </c>
      <c r="G109" s="73">
        <v>8491000</v>
      </c>
      <c r="H109" s="75"/>
      <c r="I109" s="75"/>
      <c r="J109" s="73">
        <f>G109*5%+5428+73804-59000</f>
        <v>444782</v>
      </c>
      <c r="K109" s="73">
        <v>0</v>
      </c>
      <c r="L109" s="73">
        <v>0</v>
      </c>
      <c r="M109" s="73">
        <v>4880005</v>
      </c>
      <c r="N109" s="73">
        <v>2038000</v>
      </c>
      <c r="O109" s="73">
        <f>1969373</f>
        <v>1969373</v>
      </c>
      <c r="P109" s="73">
        <f t="shared" si="14"/>
        <v>8887378</v>
      </c>
      <c r="Q109" s="73">
        <f t="shared" si="13"/>
        <v>48404</v>
      </c>
    </row>
    <row r="110" s="59" customFormat="1" ht="12.95" customHeight="1" spans="1:17">
      <c r="A110" s="71">
        <v>105</v>
      </c>
      <c r="B110" s="72" t="s">
        <v>233</v>
      </c>
      <c r="C110" s="72">
        <v>1660</v>
      </c>
      <c r="D110" s="73">
        <f t="shared" si="6"/>
        <v>4162.65060240964</v>
      </c>
      <c r="E110" s="72" t="s">
        <v>234</v>
      </c>
      <c r="F110" s="79">
        <v>44342</v>
      </c>
      <c r="G110" s="73">
        <v>6910000</v>
      </c>
      <c r="H110" s="75"/>
      <c r="I110" s="75"/>
      <c r="J110" s="73">
        <v>376328</v>
      </c>
      <c r="K110" s="75">
        <v>0</v>
      </c>
      <c r="L110" s="73">
        <v>0</v>
      </c>
      <c r="M110" s="73">
        <v>3574000</v>
      </c>
      <c r="N110" s="73">
        <v>1882000</v>
      </c>
      <c r="O110" s="73">
        <v>1830328</v>
      </c>
      <c r="P110" s="73">
        <f t="shared" si="14"/>
        <v>7286328</v>
      </c>
      <c r="Q110" s="73">
        <f t="shared" si="13"/>
        <v>0</v>
      </c>
    </row>
    <row r="111" s="59" customFormat="1" ht="12.95" customHeight="1" spans="1:17">
      <c r="A111" s="71">
        <v>106</v>
      </c>
      <c r="B111" s="72" t="s">
        <v>235</v>
      </c>
      <c r="C111" s="72">
        <v>1660</v>
      </c>
      <c r="D111" s="73">
        <f t="shared" si="6"/>
        <v>3811.44578313253</v>
      </c>
      <c r="E111" s="72" t="s">
        <v>236</v>
      </c>
      <c r="F111" s="74">
        <v>44204</v>
      </c>
      <c r="G111" s="73">
        <v>6327000</v>
      </c>
      <c r="H111" s="75"/>
      <c r="I111" s="75"/>
      <c r="J111" s="73">
        <v>300658</v>
      </c>
      <c r="K111" s="73">
        <v>0</v>
      </c>
      <c r="L111" s="73">
        <v>225000</v>
      </c>
      <c r="M111" s="73">
        <v>2797000</v>
      </c>
      <c r="N111" s="73">
        <v>4000000</v>
      </c>
      <c r="O111" s="73">
        <v>0</v>
      </c>
      <c r="P111" s="73">
        <f t="shared" si="14"/>
        <v>7022000</v>
      </c>
      <c r="Q111" s="73">
        <f t="shared" si="13"/>
        <v>-394342</v>
      </c>
    </row>
    <row r="112" s="59" customFormat="1" ht="12.95" customHeight="1" spans="1:17">
      <c r="A112" s="71">
        <v>107</v>
      </c>
      <c r="B112" s="72" t="s">
        <v>237</v>
      </c>
      <c r="C112" s="72">
        <v>1660</v>
      </c>
      <c r="D112" s="73">
        <f t="shared" ref="D112:D118" si="15">G112/C112</f>
        <v>5945.78313253012</v>
      </c>
      <c r="E112" s="72" t="s">
        <v>238</v>
      </c>
      <c r="F112" s="74">
        <v>45262</v>
      </c>
      <c r="G112" s="73">
        <v>9870000</v>
      </c>
      <c r="H112" s="75"/>
      <c r="I112" s="75"/>
      <c r="J112" s="73">
        <v>0</v>
      </c>
      <c r="K112" s="73">
        <v>0</v>
      </c>
      <c r="L112" s="73">
        <v>0</v>
      </c>
      <c r="M112" s="73">
        <v>0</v>
      </c>
      <c r="N112" s="73">
        <v>0</v>
      </c>
      <c r="O112" s="73">
        <v>225000</v>
      </c>
      <c r="P112" s="73">
        <f t="shared" si="14"/>
        <v>225000</v>
      </c>
      <c r="Q112" s="73">
        <f t="shared" si="13"/>
        <v>9645000</v>
      </c>
    </row>
    <row r="113" s="59" customFormat="1" ht="12.95" customHeight="1" spans="1:17">
      <c r="A113" s="71">
        <v>108</v>
      </c>
      <c r="B113" s="72" t="s">
        <v>239</v>
      </c>
      <c r="C113" s="72">
        <v>1660</v>
      </c>
      <c r="D113" s="73">
        <f t="shared" si="15"/>
        <v>4728.9156626506</v>
      </c>
      <c r="E113" s="72" t="s">
        <v>240</v>
      </c>
      <c r="F113" s="74">
        <v>45171</v>
      </c>
      <c r="G113" s="73">
        <v>7850000</v>
      </c>
      <c r="H113" s="75"/>
      <c r="I113" s="75"/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1912000</v>
      </c>
      <c r="P113" s="73">
        <f t="shared" si="14"/>
        <v>1912000</v>
      </c>
      <c r="Q113" s="73">
        <f t="shared" si="13"/>
        <v>5938000</v>
      </c>
    </row>
    <row r="114" s="59" customFormat="1" ht="12.95" customHeight="1" spans="1:17">
      <c r="A114" s="71">
        <v>109</v>
      </c>
      <c r="B114" s="72" t="s">
        <v>241</v>
      </c>
      <c r="C114" s="72">
        <v>1660</v>
      </c>
      <c r="D114" s="73">
        <f t="shared" si="15"/>
        <v>4770.48192771084</v>
      </c>
      <c r="E114" s="72" t="s">
        <v>242</v>
      </c>
      <c r="F114" s="74">
        <v>45176</v>
      </c>
      <c r="G114" s="73">
        <v>7919000</v>
      </c>
      <c r="H114" s="75"/>
      <c r="I114" s="75"/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2155000</v>
      </c>
      <c r="P114" s="73">
        <f t="shared" si="14"/>
        <v>2155000</v>
      </c>
      <c r="Q114" s="73">
        <f t="shared" si="13"/>
        <v>5764000</v>
      </c>
    </row>
    <row r="115" s="59" customFormat="1" ht="12.95" customHeight="1" spans="1:17">
      <c r="A115" s="71">
        <v>110</v>
      </c>
      <c r="B115" s="72" t="s">
        <v>243</v>
      </c>
      <c r="C115" s="72">
        <v>1660</v>
      </c>
      <c r="D115" s="73">
        <f t="shared" si="15"/>
        <v>6024.09638554217</v>
      </c>
      <c r="E115" s="72" t="s">
        <v>244</v>
      </c>
      <c r="F115" s="74">
        <v>45190</v>
      </c>
      <c r="G115" s="73">
        <v>10000000</v>
      </c>
      <c r="H115" s="75"/>
      <c r="I115" s="75"/>
      <c r="J115" s="73">
        <v>0</v>
      </c>
      <c r="K115" s="73">
        <v>0</v>
      </c>
      <c r="L115" s="73">
        <v>0</v>
      </c>
      <c r="M115" s="73">
        <v>0</v>
      </c>
      <c r="N115" s="73">
        <v>0</v>
      </c>
      <c r="O115" s="73">
        <v>3100000</v>
      </c>
      <c r="P115" s="73">
        <f t="shared" si="14"/>
        <v>3100000</v>
      </c>
      <c r="Q115" s="73">
        <f t="shared" si="13"/>
        <v>6900000</v>
      </c>
    </row>
    <row r="116" s="59" customFormat="1" ht="12.95" customHeight="1" spans="1:17">
      <c r="A116" s="71">
        <v>111</v>
      </c>
      <c r="B116" s="72" t="s">
        <v>245</v>
      </c>
      <c r="C116" s="72">
        <v>1660</v>
      </c>
      <c r="D116" s="73">
        <f t="shared" si="15"/>
        <v>4698.79518072289</v>
      </c>
      <c r="E116" s="72" t="s">
        <v>246</v>
      </c>
      <c r="F116" s="74">
        <v>45234</v>
      </c>
      <c r="G116" s="73">
        <v>7800000</v>
      </c>
      <c r="H116" s="75"/>
      <c r="I116" s="75"/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1720000</v>
      </c>
      <c r="P116" s="73">
        <f t="shared" si="14"/>
        <v>1720000</v>
      </c>
      <c r="Q116" s="73">
        <f t="shared" si="13"/>
        <v>6080000</v>
      </c>
    </row>
    <row r="117" s="59" customFormat="1" ht="12.95" customHeight="1" spans="1:17">
      <c r="A117" s="71">
        <v>112</v>
      </c>
      <c r="B117" s="72" t="s">
        <v>247</v>
      </c>
      <c r="C117" s="72">
        <v>1660</v>
      </c>
      <c r="D117" s="73">
        <f t="shared" si="15"/>
        <v>5453.61445783133</v>
      </c>
      <c r="E117" s="72" t="s">
        <v>248</v>
      </c>
      <c r="F117" s="74">
        <v>45210</v>
      </c>
      <c r="G117" s="73">
        <v>9053000</v>
      </c>
      <c r="H117" s="75"/>
      <c r="I117" s="75"/>
      <c r="J117" s="73">
        <v>0</v>
      </c>
      <c r="K117" s="73">
        <v>0</v>
      </c>
      <c r="L117" s="73">
        <v>0</v>
      </c>
      <c r="M117" s="73">
        <v>0</v>
      </c>
      <c r="N117" s="73">
        <v>0</v>
      </c>
      <c r="O117" s="73">
        <v>3218000</v>
      </c>
      <c r="P117" s="73">
        <f t="shared" si="14"/>
        <v>3218000</v>
      </c>
      <c r="Q117" s="73">
        <f t="shared" si="13"/>
        <v>5835000</v>
      </c>
    </row>
    <row r="118" s="59" customFormat="1" ht="12.95" customHeight="1" spans="1:17">
      <c r="A118" s="71">
        <v>113</v>
      </c>
      <c r="B118" s="72" t="s">
        <v>249</v>
      </c>
      <c r="C118" s="72">
        <v>1660</v>
      </c>
      <c r="D118" s="73">
        <f t="shared" si="15"/>
        <v>4759.03614457831</v>
      </c>
      <c r="E118" s="72" t="s">
        <v>250</v>
      </c>
      <c r="F118" s="74">
        <v>45190</v>
      </c>
      <c r="G118" s="73">
        <v>7900000</v>
      </c>
      <c r="H118" s="75"/>
      <c r="I118" s="75"/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2091425</v>
      </c>
      <c r="P118" s="73">
        <f t="shared" si="14"/>
        <v>2091425</v>
      </c>
      <c r="Q118" s="73">
        <f t="shared" si="13"/>
        <v>5808575</v>
      </c>
    </row>
    <row r="119" s="59" customFormat="1" ht="12.95" customHeight="1" spans="1:17">
      <c r="A119" s="71">
        <v>114</v>
      </c>
      <c r="B119" s="72" t="s">
        <v>251</v>
      </c>
      <c r="C119" s="72">
        <v>1360</v>
      </c>
      <c r="D119" s="73">
        <f t="shared" ref="D119:D145" si="16">G119/C119</f>
        <v>4785.29411764706</v>
      </c>
      <c r="E119" s="72" t="s">
        <v>252</v>
      </c>
      <c r="F119" s="74">
        <v>44273</v>
      </c>
      <c r="G119" s="73">
        <v>6508000</v>
      </c>
      <c r="H119" s="75"/>
      <c r="I119" s="75"/>
      <c r="J119" s="73">
        <v>331880</v>
      </c>
      <c r="K119" s="73">
        <v>0</v>
      </c>
      <c r="L119" s="73">
        <v>225000</v>
      </c>
      <c r="M119" s="73">
        <v>4966000</v>
      </c>
      <c r="N119" s="73">
        <v>1605228</v>
      </c>
      <c r="O119" s="73">
        <v>43652</v>
      </c>
      <c r="P119" s="73">
        <f t="shared" ref="P119:P150" si="17">SUM(K119:O119)</f>
        <v>6839880</v>
      </c>
      <c r="Q119" s="73">
        <f t="shared" si="13"/>
        <v>0</v>
      </c>
    </row>
    <row r="120" s="59" customFormat="1" ht="12.95" customHeight="1" spans="1:17">
      <c r="A120" s="71">
        <v>115</v>
      </c>
      <c r="B120" s="72" t="s">
        <v>253</v>
      </c>
      <c r="C120" s="72">
        <v>1360</v>
      </c>
      <c r="D120" s="73">
        <f t="shared" si="16"/>
        <v>3650</v>
      </c>
      <c r="E120" s="72" t="s">
        <v>254</v>
      </c>
      <c r="F120" s="74">
        <v>44048</v>
      </c>
      <c r="G120" s="73">
        <v>4964000</v>
      </c>
      <c r="H120" s="75"/>
      <c r="I120" s="75"/>
      <c r="J120" s="73">
        <v>316818</v>
      </c>
      <c r="K120" s="73">
        <v>0</v>
      </c>
      <c r="L120" s="73">
        <v>3432000</v>
      </c>
      <c r="M120" s="73">
        <v>1780200</v>
      </c>
      <c r="N120" s="73">
        <v>0</v>
      </c>
      <c r="O120" s="73">
        <v>68618</v>
      </c>
      <c r="P120" s="73">
        <f t="shared" si="17"/>
        <v>5280818</v>
      </c>
      <c r="Q120" s="73">
        <f t="shared" si="13"/>
        <v>0</v>
      </c>
    </row>
    <row r="121" s="59" customFormat="1" ht="12.95" customHeight="1" spans="1:17">
      <c r="A121" s="71">
        <v>116</v>
      </c>
      <c r="B121" s="72" t="s">
        <v>255</v>
      </c>
      <c r="C121" s="72">
        <v>1360</v>
      </c>
      <c r="D121" s="73">
        <f t="shared" si="16"/>
        <v>5305.88235294118</v>
      </c>
      <c r="E121" s="72" t="s">
        <v>42</v>
      </c>
      <c r="F121" s="74">
        <v>44656</v>
      </c>
      <c r="G121" s="73">
        <v>7216000</v>
      </c>
      <c r="H121" s="75"/>
      <c r="I121" s="75"/>
      <c r="J121" s="73">
        <v>360800</v>
      </c>
      <c r="K121" s="75">
        <v>0</v>
      </c>
      <c r="L121" s="73">
        <v>0</v>
      </c>
      <c r="M121" s="73">
        <v>0</v>
      </c>
      <c r="N121" s="73">
        <f>7288160</f>
        <v>7288160</v>
      </c>
      <c r="O121" s="73">
        <v>236560</v>
      </c>
      <c r="P121" s="73">
        <f t="shared" si="17"/>
        <v>7524720</v>
      </c>
      <c r="Q121" s="73">
        <f t="shared" si="13"/>
        <v>52080</v>
      </c>
    </row>
    <row r="122" s="59" customFormat="1" ht="12.95" customHeight="1" spans="1:17">
      <c r="A122" s="71">
        <v>117</v>
      </c>
      <c r="B122" s="72" t="s">
        <v>256</v>
      </c>
      <c r="C122" s="72">
        <v>1360</v>
      </c>
      <c r="D122" s="73">
        <f t="shared" si="16"/>
        <v>4183.82352941176</v>
      </c>
      <c r="E122" s="72" t="s">
        <v>257</v>
      </c>
      <c r="F122" s="74">
        <v>44079</v>
      </c>
      <c r="G122" s="73">
        <v>5690000</v>
      </c>
      <c r="H122" s="75"/>
      <c r="I122" s="75"/>
      <c r="J122" s="73">
        <v>338159</v>
      </c>
      <c r="K122" s="73">
        <v>0</v>
      </c>
      <c r="L122" s="73">
        <v>1574400</v>
      </c>
      <c r="M122" s="73">
        <v>2473000</v>
      </c>
      <c r="N122" s="73">
        <v>1947600</v>
      </c>
      <c r="O122" s="73">
        <v>33159</v>
      </c>
      <c r="P122" s="73">
        <f t="shared" si="17"/>
        <v>6028159</v>
      </c>
      <c r="Q122" s="73">
        <f t="shared" ref="Q119:Q149" si="18">G122+J122-P122</f>
        <v>0</v>
      </c>
    </row>
    <row r="123" s="59" customFormat="1" ht="12.95" customHeight="1" spans="1:17">
      <c r="A123" s="71">
        <v>118</v>
      </c>
      <c r="B123" s="72" t="s">
        <v>258</v>
      </c>
      <c r="C123" s="72">
        <v>1360</v>
      </c>
      <c r="D123" s="73">
        <f t="shared" si="16"/>
        <v>4385.29411764706</v>
      </c>
      <c r="E123" s="72" t="s">
        <v>259</v>
      </c>
      <c r="F123" s="74">
        <v>43890</v>
      </c>
      <c r="G123" s="73">
        <v>5964000</v>
      </c>
      <c r="H123" s="75"/>
      <c r="I123" s="75"/>
      <c r="J123" s="73">
        <v>298200</v>
      </c>
      <c r="K123" s="73">
        <v>225000</v>
      </c>
      <c r="L123" s="73">
        <v>895000</v>
      </c>
      <c r="M123" s="73">
        <v>1564000</v>
      </c>
      <c r="N123" s="73">
        <v>3530000</v>
      </c>
      <c r="O123" s="73">
        <v>79028</v>
      </c>
      <c r="P123" s="73">
        <f t="shared" si="17"/>
        <v>6293028</v>
      </c>
      <c r="Q123" s="73">
        <f t="shared" si="18"/>
        <v>-30828</v>
      </c>
    </row>
    <row r="124" s="59" customFormat="1" ht="12.95" customHeight="1" spans="1:17">
      <c r="A124" s="71">
        <v>119</v>
      </c>
      <c r="B124" s="72" t="s">
        <v>260</v>
      </c>
      <c r="C124" s="72">
        <v>1360</v>
      </c>
      <c r="D124" s="73">
        <f t="shared" si="16"/>
        <v>4435.29411764706</v>
      </c>
      <c r="E124" s="72" t="s">
        <v>261</v>
      </c>
      <c r="F124" s="74">
        <v>43895</v>
      </c>
      <c r="G124" s="73">
        <v>6032000</v>
      </c>
      <c r="H124" s="75"/>
      <c r="I124" s="75"/>
      <c r="J124" s="73">
        <v>372914</v>
      </c>
      <c r="K124" s="73">
        <v>0</v>
      </c>
      <c r="L124" s="73">
        <v>900000</v>
      </c>
      <c r="M124" s="73">
        <v>3766000</v>
      </c>
      <c r="N124" s="73">
        <v>1698428</v>
      </c>
      <c r="O124" s="73">
        <v>40486</v>
      </c>
      <c r="P124" s="73">
        <f t="shared" si="17"/>
        <v>6404914</v>
      </c>
      <c r="Q124" s="73">
        <f t="shared" si="18"/>
        <v>0</v>
      </c>
    </row>
    <row r="125" s="59" customFormat="1" ht="12.95" customHeight="1" spans="1:17">
      <c r="A125" s="71">
        <v>120</v>
      </c>
      <c r="B125" s="72" t="s">
        <v>262</v>
      </c>
      <c r="C125" s="72">
        <v>1360</v>
      </c>
      <c r="D125" s="73">
        <f t="shared" si="16"/>
        <v>4330.88235294118</v>
      </c>
      <c r="E125" s="72" t="s">
        <v>263</v>
      </c>
      <c r="F125" s="74">
        <v>43887</v>
      </c>
      <c r="G125" s="73">
        <v>5890000</v>
      </c>
      <c r="H125" s="75"/>
      <c r="I125" s="75"/>
      <c r="J125" s="73">
        <v>575328</v>
      </c>
      <c r="K125" s="73">
        <v>225000</v>
      </c>
      <c r="L125" s="73">
        <v>900000</v>
      </c>
      <c r="M125" s="73">
        <v>4000000</v>
      </c>
      <c r="N125" s="73">
        <v>1340328</v>
      </c>
      <c r="O125" s="73">
        <v>0</v>
      </c>
      <c r="P125" s="73">
        <f t="shared" si="17"/>
        <v>6465328</v>
      </c>
      <c r="Q125" s="73">
        <f t="shared" si="18"/>
        <v>0</v>
      </c>
    </row>
    <row r="126" s="59" customFormat="1" ht="12.95" customHeight="1" spans="1:17">
      <c r="A126" s="71">
        <v>121</v>
      </c>
      <c r="B126" s="72" t="s">
        <v>264</v>
      </c>
      <c r="C126" s="72">
        <v>1360</v>
      </c>
      <c r="D126" s="73">
        <f t="shared" si="16"/>
        <v>4485.29411764706</v>
      </c>
      <c r="E126" s="72" t="s">
        <v>265</v>
      </c>
      <c r="F126" s="74">
        <v>44048</v>
      </c>
      <c r="G126" s="73">
        <v>6100000</v>
      </c>
      <c r="H126" s="75"/>
      <c r="I126" s="75"/>
      <c r="J126" s="73">
        <v>295000</v>
      </c>
      <c r="K126" s="75">
        <v>0</v>
      </c>
      <c r="L126" s="73">
        <v>1646800</v>
      </c>
      <c r="M126" s="73">
        <v>1900000</v>
      </c>
      <c r="N126" s="73">
        <v>2608000</v>
      </c>
      <c r="O126" s="73">
        <v>145000</v>
      </c>
      <c r="P126" s="73">
        <f t="shared" si="17"/>
        <v>6299800</v>
      </c>
      <c r="Q126" s="73">
        <f t="shared" si="18"/>
        <v>95200</v>
      </c>
    </row>
    <row r="127" s="59" customFormat="1" ht="12.95" customHeight="1" spans="1:17">
      <c r="A127" s="71">
        <v>122</v>
      </c>
      <c r="B127" s="72" t="s">
        <v>266</v>
      </c>
      <c r="C127" s="72">
        <v>1360</v>
      </c>
      <c r="D127" s="73">
        <f t="shared" si="16"/>
        <v>3623.52941176471</v>
      </c>
      <c r="E127" s="72" t="s">
        <v>267</v>
      </c>
      <c r="F127" s="74">
        <v>43880</v>
      </c>
      <c r="G127" s="73">
        <v>4928000</v>
      </c>
      <c r="H127" s="75"/>
      <c r="I127" s="75"/>
      <c r="J127" s="73">
        <v>246400</v>
      </c>
      <c r="K127" s="75">
        <v>225000</v>
      </c>
      <c r="L127" s="73">
        <v>0</v>
      </c>
      <c r="M127" s="73">
        <v>2235400</v>
      </c>
      <c r="N127" s="73">
        <v>2566800</v>
      </c>
      <c r="O127" s="73">
        <v>178100</v>
      </c>
      <c r="P127" s="73">
        <f t="shared" si="17"/>
        <v>5205300</v>
      </c>
      <c r="Q127" s="73">
        <f t="shared" si="18"/>
        <v>-30900</v>
      </c>
    </row>
    <row r="128" s="59" customFormat="1" ht="12.95" customHeight="1" spans="1:17">
      <c r="A128" s="71">
        <v>123</v>
      </c>
      <c r="B128" s="72" t="s">
        <v>268</v>
      </c>
      <c r="C128" s="72">
        <v>1360</v>
      </c>
      <c r="D128" s="73">
        <f t="shared" si="16"/>
        <v>4435.29411764706</v>
      </c>
      <c r="E128" s="72" t="s">
        <v>269</v>
      </c>
      <c r="F128" s="74">
        <v>44110</v>
      </c>
      <c r="G128" s="73">
        <v>6032000</v>
      </c>
      <c r="H128" s="75"/>
      <c r="I128" s="75"/>
      <c r="J128" s="73">
        <v>301600</v>
      </c>
      <c r="K128" s="73">
        <v>0</v>
      </c>
      <c r="L128" s="73">
        <v>1207000</v>
      </c>
      <c r="M128" s="73"/>
      <c r="N128" s="73">
        <v>5126600</v>
      </c>
      <c r="O128" s="73">
        <v>0</v>
      </c>
      <c r="P128" s="73">
        <f t="shared" si="17"/>
        <v>6333600</v>
      </c>
      <c r="Q128" s="73">
        <f t="shared" si="18"/>
        <v>0</v>
      </c>
    </row>
    <row r="129" s="59" customFormat="1" ht="12.95" customHeight="1" spans="1:17">
      <c r="A129" s="71">
        <v>124</v>
      </c>
      <c r="B129" s="72" t="s">
        <v>270</v>
      </c>
      <c r="C129" s="72">
        <v>1360</v>
      </c>
      <c r="D129" s="73">
        <f t="shared" si="16"/>
        <v>4385.29411764706</v>
      </c>
      <c r="E129" s="72" t="s">
        <v>271</v>
      </c>
      <c r="F129" s="74">
        <v>44000</v>
      </c>
      <c r="G129" s="73">
        <v>5964000</v>
      </c>
      <c r="H129" s="75"/>
      <c r="I129" s="75"/>
      <c r="J129" s="73">
        <f>G129*5%+5428+24500+900</f>
        <v>329028</v>
      </c>
      <c r="K129" s="73">
        <v>0</v>
      </c>
      <c r="L129" s="73">
        <v>3620000</v>
      </c>
      <c r="M129" s="73">
        <v>1388000</v>
      </c>
      <c r="N129" s="73">
        <v>1284200</v>
      </c>
      <c r="O129" s="73">
        <v>828</v>
      </c>
      <c r="P129" s="73">
        <f t="shared" si="17"/>
        <v>6293028</v>
      </c>
      <c r="Q129" s="73">
        <f t="shared" si="18"/>
        <v>0</v>
      </c>
    </row>
    <row r="130" s="59" customFormat="1" ht="12.95" customHeight="1" spans="1:17">
      <c r="A130" s="71">
        <v>125</v>
      </c>
      <c r="B130" s="72" t="s">
        <v>272</v>
      </c>
      <c r="C130" s="72">
        <v>1360</v>
      </c>
      <c r="D130" s="73">
        <f t="shared" si="16"/>
        <v>4385.29411764706</v>
      </c>
      <c r="E130" s="72" t="s">
        <v>273</v>
      </c>
      <c r="F130" s="74">
        <v>44000</v>
      </c>
      <c r="G130" s="73">
        <v>5964000</v>
      </c>
      <c r="H130" s="75"/>
      <c r="I130" s="75"/>
      <c r="J130" s="73">
        <v>327087</v>
      </c>
      <c r="K130" s="73">
        <v>0</v>
      </c>
      <c r="L130" s="73">
        <v>1120000</v>
      </c>
      <c r="M130" s="73">
        <v>2322000</v>
      </c>
      <c r="N130" s="73">
        <v>2826528</v>
      </c>
      <c r="O130" s="73">
        <v>22559</v>
      </c>
      <c r="P130" s="73">
        <f t="shared" si="17"/>
        <v>6291087</v>
      </c>
      <c r="Q130" s="73">
        <f t="shared" si="18"/>
        <v>0</v>
      </c>
    </row>
    <row r="131" s="59" customFormat="1" ht="12.95" customHeight="1" spans="1:17">
      <c r="A131" s="71">
        <v>126</v>
      </c>
      <c r="B131" s="72" t="s">
        <v>274</v>
      </c>
      <c r="C131" s="72">
        <v>1360</v>
      </c>
      <c r="D131" s="73">
        <f t="shared" si="16"/>
        <v>3647.79411764706</v>
      </c>
      <c r="E131" s="72" t="s">
        <v>275</v>
      </c>
      <c r="F131" s="74">
        <v>43869</v>
      </c>
      <c r="G131" s="73">
        <v>4961000</v>
      </c>
      <c r="H131" s="75"/>
      <c r="I131" s="75"/>
      <c r="J131" s="73">
        <f>238050+5428+10000</f>
        <v>253478</v>
      </c>
      <c r="K131" s="73">
        <v>235000</v>
      </c>
      <c r="L131" s="73">
        <v>0</v>
      </c>
      <c r="M131" s="73">
        <v>2186000</v>
      </c>
      <c r="N131" s="73">
        <v>2018516</v>
      </c>
      <c r="O131" s="73">
        <v>769534</v>
      </c>
      <c r="P131" s="73">
        <f t="shared" si="17"/>
        <v>5209050</v>
      </c>
      <c r="Q131" s="73">
        <f t="shared" si="18"/>
        <v>5428</v>
      </c>
    </row>
    <row r="132" s="59" customFormat="1" ht="12.95" customHeight="1" spans="1:17">
      <c r="A132" s="71">
        <v>127</v>
      </c>
      <c r="B132" s="72" t="s">
        <v>276</v>
      </c>
      <c r="C132" s="72">
        <v>1360</v>
      </c>
      <c r="D132" s="73">
        <f t="shared" si="16"/>
        <v>5805.88235294118</v>
      </c>
      <c r="E132" s="72" t="s">
        <v>277</v>
      </c>
      <c r="F132" s="74">
        <v>44804</v>
      </c>
      <c r="G132" s="73">
        <v>7896000</v>
      </c>
      <c r="H132" s="75"/>
      <c r="I132" s="75"/>
      <c r="J132" s="73">
        <v>475928</v>
      </c>
      <c r="K132" s="73">
        <v>0</v>
      </c>
      <c r="L132" s="73">
        <v>0</v>
      </c>
      <c r="M132" s="73">
        <v>0</v>
      </c>
      <c r="N132" s="73">
        <v>8320800</v>
      </c>
      <c r="O132" s="73">
        <v>51128</v>
      </c>
      <c r="P132" s="73">
        <f t="shared" si="17"/>
        <v>8371928</v>
      </c>
      <c r="Q132" s="73">
        <f t="shared" si="18"/>
        <v>0</v>
      </c>
    </row>
    <row r="133" s="59" customFormat="1" ht="12.95" customHeight="1" spans="1:17">
      <c r="A133" s="71">
        <v>128</v>
      </c>
      <c r="B133" s="72" t="s">
        <v>278</v>
      </c>
      <c r="C133" s="72">
        <v>1360</v>
      </c>
      <c r="D133" s="73">
        <f t="shared" si="16"/>
        <v>4264.70588235294</v>
      </c>
      <c r="E133" s="72" t="s">
        <v>279</v>
      </c>
      <c r="F133" s="74">
        <v>44079</v>
      </c>
      <c r="G133" s="73">
        <v>5800000</v>
      </c>
      <c r="H133" s="75"/>
      <c r="I133" s="75"/>
      <c r="J133" s="73">
        <v>359998</v>
      </c>
      <c r="K133" s="73">
        <v>0</v>
      </c>
      <c r="L133" s="73">
        <v>1938500</v>
      </c>
      <c r="M133" s="73">
        <v>1698500</v>
      </c>
      <c r="N133" s="73">
        <v>2483828</v>
      </c>
      <c r="O133" s="73">
        <v>39170</v>
      </c>
      <c r="P133" s="73">
        <f t="shared" si="17"/>
        <v>6159998</v>
      </c>
      <c r="Q133" s="73">
        <f t="shared" si="18"/>
        <v>0</v>
      </c>
    </row>
    <row r="134" s="59" customFormat="1" ht="12.95" customHeight="1" spans="1:17">
      <c r="A134" s="71">
        <v>129</v>
      </c>
      <c r="B134" s="72" t="s">
        <v>280</v>
      </c>
      <c r="C134" s="72">
        <v>1360</v>
      </c>
      <c r="D134" s="73">
        <f t="shared" si="16"/>
        <v>4200</v>
      </c>
      <c r="E134" s="72" t="s">
        <v>281</v>
      </c>
      <c r="F134" s="74">
        <v>44426</v>
      </c>
      <c r="G134" s="73">
        <v>5712000</v>
      </c>
      <c r="H134" s="75"/>
      <c r="I134" s="75"/>
      <c r="J134" s="73">
        <v>248428</v>
      </c>
      <c r="K134" s="73">
        <v>0</v>
      </c>
      <c r="L134" s="73">
        <v>0</v>
      </c>
      <c r="M134" s="73">
        <v>3167600</v>
      </c>
      <c r="N134" s="73">
        <v>2732031</v>
      </c>
      <c r="O134" s="73">
        <v>60797</v>
      </c>
      <c r="P134" s="73">
        <f t="shared" si="17"/>
        <v>5960428</v>
      </c>
      <c r="Q134" s="73">
        <f t="shared" si="18"/>
        <v>0</v>
      </c>
    </row>
    <row r="135" s="59" customFormat="1" ht="12.95" customHeight="1" spans="1:17">
      <c r="A135" s="71">
        <v>130</v>
      </c>
      <c r="B135" s="72" t="s">
        <v>282</v>
      </c>
      <c r="C135" s="72">
        <v>1360</v>
      </c>
      <c r="D135" s="73">
        <f t="shared" si="16"/>
        <v>4936.02941176471</v>
      </c>
      <c r="E135" s="72" t="s">
        <v>283</v>
      </c>
      <c r="F135" s="74">
        <v>44421</v>
      </c>
      <c r="G135" s="73">
        <v>6713000</v>
      </c>
      <c r="H135" s="75"/>
      <c r="I135" s="75"/>
      <c r="J135" s="73">
        <v>251659</v>
      </c>
      <c r="K135" s="73">
        <v>0</v>
      </c>
      <c r="L135" s="73">
        <v>0</v>
      </c>
      <c r="M135" s="73">
        <v>3872000</v>
      </c>
      <c r="N135" s="73">
        <v>3108650</v>
      </c>
      <c r="O135" s="73">
        <v>0</v>
      </c>
      <c r="P135" s="73">
        <f t="shared" si="17"/>
        <v>6980650</v>
      </c>
      <c r="Q135" s="73">
        <f t="shared" si="18"/>
        <v>-15991</v>
      </c>
    </row>
    <row r="136" s="59" customFormat="1" ht="12.95" customHeight="1" spans="1:17">
      <c r="A136" s="71">
        <v>131</v>
      </c>
      <c r="B136" s="72" t="s">
        <v>284</v>
      </c>
      <c r="C136" s="72">
        <v>1360</v>
      </c>
      <c r="D136" s="73">
        <f t="shared" si="16"/>
        <v>6007.35294117647</v>
      </c>
      <c r="E136" s="72" t="s">
        <v>285</v>
      </c>
      <c r="F136" s="74">
        <v>45244</v>
      </c>
      <c r="G136" s="73">
        <v>8170000</v>
      </c>
      <c r="H136" s="75"/>
      <c r="I136" s="75"/>
      <c r="J136" s="73">
        <f>G136*5%</f>
        <v>408500</v>
      </c>
      <c r="K136" s="73"/>
      <c r="L136" s="73"/>
      <c r="M136" s="73"/>
      <c r="N136" s="73"/>
      <c r="O136" s="73">
        <v>3767328</v>
      </c>
      <c r="P136" s="73">
        <f t="shared" si="17"/>
        <v>3767328</v>
      </c>
      <c r="Q136" s="73">
        <f t="shared" si="18"/>
        <v>4811172</v>
      </c>
    </row>
    <row r="137" s="59" customFormat="1" ht="12.95" customHeight="1" spans="1:17">
      <c r="A137" s="71">
        <v>132</v>
      </c>
      <c r="B137" s="72" t="s">
        <v>286</v>
      </c>
      <c r="C137" s="72">
        <v>1360</v>
      </c>
      <c r="D137" s="73">
        <f t="shared" ref="D137:D146" si="19">G137/C137</f>
        <v>4297.05882352941</v>
      </c>
      <c r="E137" s="72" t="s">
        <v>287</v>
      </c>
      <c r="F137" s="74">
        <v>44410</v>
      </c>
      <c r="G137" s="73">
        <v>5844000</v>
      </c>
      <c r="H137" s="75"/>
      <c r="I137" s="75"/>
      <c r="J137" s="73">
        <v>146200</v>
      </c>
      <c r="K137" s="73">
        <v>0</v>
      </c>
      <c r="L137" s="73">
        <v>0</v>
      </c>
      <c r="M137" s="73">
        <v>225000</v>
      </c>
      <c r="N137" s="73">
        <v>1500000</v>
      </c>
      <c r="O137" s="73">
        <v>0</v>
      </c>
      <c r="P137" s="73">
        <f t="shared" ref="P137:P156" si="20">SUM(K137:O137)</f>
        <v>1725000</v>
      </c>
      <c r="Q137" s="73">
        <f t="shared" ref="Q137:Q156" si="21">G137+J137-P137</f>
        <v>4265200</v>
      </c>
    </row>
    <row r="138" s="59" customFormat="1" ht="12.95" customHeight="1" spans="1:17">
      <c r="A138" s="71">
        <v>133</v>
      </c>
      <c r="B138" s="72" t="s">
        <v>288</v>
      </c>
      <c r="C138" s="72">
        <v>1360</v>
      </c>
      <c r="D138" s="73">
        <f t="shared" si="19"/>
        <v>4834.55882352941</v>
      </c>
      <c r="E138" s="72" t="s">
        <v>289</v>
      </c>
      <c r="F138" s="74">
        <v>44193</v>
      </c>
      <c r="G138" s="73">
        <v>6575000</v>
      </c>
      <c r="H138" s="75"/>
      <c r="I138" s="75"/>
      <c r="J138" s="73">
        <f>G138*5%+68080</f>
        <v>396830</v>
      </c>
      <c r="K138" s="73">
        <v>0</v>
      </c>
      <c r="L138" s="73">
        <v>1211000</v>
      </c>
      <c r="M138" s="73">
        <v>4131000</v>
      </c>
      <c r="N138" s="73">
        <v>53420</v>
      </c>
      <c r="O138" s="73">
        <v>1576410</v>
      </c>
      <c r="P138" s="73">
        <f t="shared" si="20"/>
        <v>6971830</v>
      </c>
      <c r="Q138" s="73">
        <f t="shared" si="21"/>
        <v>0</v>
      </c>
    </row>
    <row r="139" s="59" customFormat="1" ht="12.95" customHeight="1" spans="1:17">
      <c r="A139" s="71">
        <v>134</v>
      </c>
      <c r="B139" s="72" t="s">
        <v>290</v>
      </c>
      <c r="C139" s="72">
        <v>1360</v>
      </c>
      <c r="D139" s="73">
        <f t="shared" si="19"/>
        <v>4080.88235294118</v>
      </c>
      <c r="E139" s="72" t="s">
        <v>291</v>
      </c>
      <c r="F139" s="74">
        <v>44193</v>
      </c>
      <c r="G139" s="73">
        <v>5550000</v>
      </c>
      <c r="H139" s="75"/>
      <c r="I139" s="75"/>
      <c r="J139" s="73">
        <f>G139*5%+25400+7788</f>
        <v>310688</v>
      </c>
      <c r="K139" s="73">
        <v>0</v>
      </c>
      <c r="L139" s="73">
        <v>225000</v>
      </c>
      <c r="M139" s="73">
        <v>2551000</v>
      </c>
      <c r="N139" s="73">
        <v>2571000</v>
      </c>
      <c r="O139" s="73">
        <v>505000</v>
      </c>
      <c r="P139" s="73">
        <f t="shared" si="20"/>
        <v>5852000</v>
      </c>
      <c r="Q139" s="73">
        <f t="shared" si="21"/>
        <v>8688</v>
      </c>
    </row>
    <row r="140" s="59" customFormat="1" ht="12.95" customHeight="1" spans="1:17">
      <c r="A140" s="71">
        <v>135</v>
      </c>
      <c r="B140" s="72" t="s">
        <v>292</v>
      </c>
      <c r="C140" s="72">
        <v>1360</v>
      </c>
      <c r="D140" s="73">
        <f t="shared" si="19"/>
        <v>3802.94117647059</v>
      </c>
      <c r="E140" s="72" t="s">
        <v>293</v>
      </c>
      <c r="F140" s="74">
        <v>44270</v>
      </c>
      <c r="G140" s="73">
        <v>5172000</v>
      </c>
      <c r="H140" s="75"/>
      <c r="I140" s="75"/>
      <c r="J140" s="73">
        <f>G140*5%+56885+5428</f>
        <v>320913</v>
      </c>
      <c r="K140" s="73">
        <v>0</v>
      </c>
      <c r="L140" s="73">
        <v>200000</v>
      </c>
      <c r="M140" s="73">
        <v>2223000</v>
      </c>
      <c r="N140" s="73">
        <v>2200308</v>
      </c>
      <c r="O140" s="73">
        <f>838128+31477</f>
        <v>869605</v>
      </c>
      <c r="P140" s="73">
        <f t="shared" si="20"/>
        <v>5492913</v>
      </c>
      <c r="Q140" s="73">
        <f t="shared" si="21"/>
        <v>0</v>
      </c>
    </row>
    <row r="141" s="59" customFormat="1" ht="12.95" customHeight="1" spans="1:17">
      <c r="A141" s="71">
        <v>136</v>
      </c>
      <c r="B141" s="72" t="s">
        <v>294</v>
      </c>
      <c r="C141" s="72">
        <v>1360</v>
      </c>
      <c r="D141" s="73">
        <f t="shared" si="19"/>
        <v>3950</v>
      </c>
      <c r="E141" s="72" t="s">
        <v>295</v>
      </c>
      <c r="F141" s="74">
        <v>44203</v>
      </c>
      <c r="G141" s="73">
        <v>5372000</v>
      </c>
      <c r="H141" s="75"/>
      <c r="I141" s="75"/>
      <c r="J141" s="73">
        <v>258600</v>
      </c>
      <c r="K141" s="73">
        <v>0</v>
      </c>
      <c r="L141" s="73">
        <v>225000</v>
      </c>
      <c r="M141" s="73">
        <v>2462000</v>
      </c>
      <c r="N141" s="73">
        <v>2087200</v>
      </c>
      <c r="O141" s="73">
        <v>673028</v>
      </c>
      <c r="P141" s="73">
        <f t="shared" si="20"/>
        <v>5447228</v>
      </c>
      <c r="Q141" s="73">
        <f t="shared" si="21"/>
        <v>183372</v>
      </c>
    </row>
    <row r="142" s="59" customFormat="1" ht="12.95" customHeight="1" spans="1:17">
      <c r="A142" s="71">
        <v>137</v>
      </c>
      <c r="B142" s="72" t="s">
        <v>296</v>
      </c>
      <c r="C142" s="72">
        <v>1360</v>
      </c>
      <c r="D142" s="73">
        <f t="shared" si="19"/>
        <v>4935.29411764706</v>
      </c>
      <c r="E142" s="72" t="s">
        <v>297</v>
      </c>
      <c r="F142" s="74">
        <v>44426</v>
      </c>
      <c r="G142" s="73">
        <v>6712000</v>
      </c>
      <c r="H142" s="75"/>
      <c r="I142" s="75"/>
      <c r="J142" s="73">
        <v>325600</v>
      </c>
      <c r="K142" s="73">
        <v>0</v>
      </c>
      <c r="L142" s="73">
        <v>0</v>
      </c>
      <c r="M142" s="73">
        <v>3872000</v>
      </c>
      <c r="N142" s="73">
        <v>2237653</v>
      </c>
      <c r="O142" s="73">
        <f>962447</f>
        <v>962447</v>
      </c>
      <c r="P142" s="73">
        <f t="shared" si="20"/>
        <v>7072100</v>
      </c>
      <c r="Q142" s="73">
        <f t="shared" si="21"/>
        <v>-34500</v>
      </c>
    </row>
    <row r="143" s="59" customFormat="1" ht="12.95" customHeight="1" spans="1:17">
      <c r="A143" s="71">
        <v>138</v>
      </c>
      <c r="B143" s="72" t="s">
        <v>298</v>
      </c>
      <c r="C143" s="72">
        <v>1360</v>
      </c>
      <c r="D143" s="73">
        <f t="shared" si="19"/>
        <v>4935.29411764706</v>
      </c>
      <c r="E143" s="72" t="s">
        <v>299</v>
      </c>
      <c r="F143" s="74">
        <v>44299</v>
      </c>
      <c r="G143" s="73">
        <v>6712000</v>
      </c>
      <c r="H143" s="75"/>
      <c r="I143" s="75"/>
      <c r="J143" s="73">
        <v>325600</v>
      </c>
      <c r="K143" s="73">
        <v>0</v>
      </c>
      <c r="L143" s="73">
        <v>0</v>
      </c>
      <c r="M143" s="73">
        <v>3712000</v>
      </c>
      <c r="N143" s="73">
        <v>2296000</v>
      </c>
      <c r="O143" s="73">
        <v>1039600</v>
      </c>
      <c r="P143" s="73">
        <f t="shared" si="20"/>
        <v>7047600</v>
      </c>
      <c r="Q143" s="73">
        <f t="shared" si="21"/>
        <v>-10000</v>
      </c>
    </row>
    <row r="144" s="59" customFormat="1" ht="12.95" customHeight="1" spans="1:17">
      <c r="A144" s="71">
        <v>139</v>
      </c>
      <c r="B144" s="72" t="s">
        <v>300</v>
      </c>
      <c r="C144" s="72">
        <v>1360</v>
      </c>
      <c r="D144" s="73">
        <f t="shared" si="19"/>
        <v>4686.02941176471</v>
      </c>
      <c r="E144" s="72" t="s">
        <v>301</v>
      </c>
      <c r="F144" s="74">
        <v>44193</v>
      </c>
      <c r="G144" s="73">
        <v>6373000</v>
      </c>
      <c r="H144" s="75"/>
      <c r="I144" s="75"/>
      <c r="J144" s="73">
        <f>G144*5%+5428</f>
        <v>324078</v>
      </c>
      <c r="K144" s="73">
        <v>0</v>
      </c>
      <c r="L144" s="73">
        <v>1225000</v>
      </c>
      <c r="M144" s="73">
        <v>1515000</v>
      </c>
      <c r="N144" s="73">
        <v>1800000</v>
      </c>
      <c r="O144" s="73">
        <f>2127058+55000</f>
        <v>2182058</v>
      </c>
      <c r="P144" s="73">
        <f t="shared" si="20"/>
        <v>6722058</v>
      </c>
      <c r="Q144" s="73">
        <f t="shared" si="21"/>
        <v>-24980</v>
      </c>
    </row>
    <row r="145" s="59" customFormat="1" ht="12.95" customHeight="1" spans="1:17">
      <c r="A145" s="71">
        <v>140</v>
      </c>
      <c r="B145" s="72" t="s">
        <v>302</v>
      </c>
      <c r="C145" s="72">
        <v>1360</v>
      </c>
      <c r="D145" s="73">
        <f t="shared" si="19"/>
        <v>6039.70588235294</v>
      </c>
      <c r="E145" s="72" t="s">
        <v>303</v>
      </c>
      <c r="F145" s="74">
        <v>44944</v>
      </c>
      <c r="G145" s="73">
        <v>8214000</v>
      </c>
      <c r="H145" s="75"/>
      <c r="I145" s="75"/>
      <c r="J145" s="73">
        <f>G145*5%+5428+900+24500-37500</f>
        <v>404028</v>
      </c>
      <c r="K145" s="73"/>
      <c r="L145" s="73"/>
      <c r="M145" s="73"/>
      <c r="N145" s="73">
        <v>6863000</v>
      </c>
      <c r="O145" s="73">
        <v>1761700</v>
      </c>
      <c r="P145" s="73">
        <f t="shared" si="20"/>
        <v>8624700</v>
      </c>
      <c r="Q145" s="73">
        <f t="shared" si="21"/>
        <v>-6672</v>
      </c>
    </row>
    <row r="146" s="59" customFormat="1" ht="12.95" customHeight="1" spans="1:17">
      <c r="A146" s="71">
        <v>141</v>
      </c>
      <c r="B146" s="72" t="s">
        <v>304</v>
      </c>
      <c r="C146" s="72">
        <v>1360</v>
      </c>
      <c r="D146" s="73">
        <f t="shared" si="19"/>
        <v>4686.02941176471</v>
      </c>
      <c r="E146" s="72" t="s">
        <v>305</v>
      </c>
      <c r="F146" s="74">
        <v>44193</v>
      </c>
      <c r="G146" s="73">
        <v>6373000</v>
      </c>
      <c r="H146" s="75"/>
      <c r="I146" s="75"/>
      <c r="J146" s="73">
        <f>G146*5%+30828-125636</f>
        <v>223842</v>
      </c>
      <c r="K146" s="73">
        <v>0</v>
      </c>
      <c r="L146" s="73">
        <v>1191000</v>
      </c>
      <c r="M146" s="73">
        <v>3025000</v>
      </c>
      <c r="N146" s="73">
        <v>1000000</v>
      </c>
      <c r="O146" s="73">
        <f>1087480+294000</f>
        <v>1381480</v>
      </c>
      <c r="P146" s="73">
        <f t="shared" si="20"/>
        <v>6597480</v>
      </c>
      <c r="Q146" s="73">
        <f t="shared" si="21"/>
        <v>-638</v>
      </c>
    </row>
    <row r="147" s="59" customFormat="1" ht="12.95" customHeight="1" spans="1:17">
      <c r="A147" s="71">
        <v>142</v>
      </c>
      <c r="B147" s="72" t="s">
        <v>306</v>
      </c>
      <c r="C147" s="72">
        <v>1360</v>
      </c>
      <c r="D147" s="73">
        <f t="shared" ref="D147:D174" si="22">G147/C147</f>
        <v>4980.88235294118</v>
      </c>
      <c r="E147" s="72" t="s">
        <v>307</v>
      </c>
      <c r="F147" s="74">
        <v>44429</v>
      </c>
      <c r="G147" s="73">
        <v>6774000</v>
      </c>
      <c r="H147" s="75"/>
      <c r="I147" s="75"/>
      <c r="J147" s="73">
        <f>G147*5%+5428</f>
        <v>344128</v>
      </c>
      <c r="K147" s="73">
        <v>0</v>
      </c>
      <c r="L147" s="73">
        <v>0</v>
      </c>
      <c r="M147" s="73">
        <v>3918000</v>
      </c>
      <c r="N147" s="73">
        <v>1635000</v>
      </c>
      <c r="O147" s="73">
        <v>1592000</v>
      </c>
      <c r="P147" s="73">
        <f t="shared" si="20"/>
        <v>7145000</v>
      </c>
      <c r="Q147" s="73">
        <f t="shared" si="21"/>
        <v>-26872</v>
      </c>
    </row>
    <row r="148" s="60" customFormat="1" ht="12.95" customHeight="1" spans="1:17">
      <c r="A148" s="71">
        <v>143</v>
      </c>
      <c r="B148" s="72" t="s">
        <v>308</v>
      </c>
      <c r="C148" s="72">
        <v>1360</v>
      </c>
      <c r="D148" s="73">
        <f t="shared" si="22"/>
        <v>5702.94117647059</v>
      </c>
      <c r="E148" s="72" t="s">
        <v>309</v>
      </c>
      <c r="F148" s="74">
        <v>44709</v>
      </c>
      <c r="G148" s="73">
        <v>7756000</v>
      </c>
      <c r="H148" s="75"/>
      <c r="I148" s="75"/>
      <c r="J148" s="73">
        <f>G148*5%+8378</f>
        <v>396178</v>
      </c>
      <c r="K148" s="73">
        <v>0</v>
      </c>
      <c r="L148" s="73">
        <v>0</v>
      </c>
      <c r="M148" s="73">
        <v>0</v>
      </c>
      <c r="N148" s="73">
        <v>6358000</v>
      </c>
      <c r="O148" s="73">
        <v>1785800</v>
      </c>
      <c r="P148" s="73">
        <f t="shared" si="20"/>
        <v>8143800</v>
      </c>
      <c r="Q148" s="73">
        <f t="shared" si="21"/>
        <v>8378</v>
      </c>
    </row>
    <row r="149" s="60" customFormat="1" ht="12.95" customHeight="1" spans="1:17">
      <c r="A149" s="71">
        <v>144</v>
      </c>
      <c r="B149" s="72" t="s">
        <v>310</v>
      </c>
      <c r="C149" s="72">
        <v>1360</v>
      </c>
      <c r="D149" s="73">
        <f t="shared" si="22"/>
        <v>4736.02941176471</v>
      </c>
      <c r="E149" s="72" t="s">
        <v>311</v>
      </c>
      <c r="F149" s="74">
        <v>44171</v>
      </c>
      <c r="G149" s="73">
        <v>6441000</v>
      </c>
      <c r="H149" s="75"/>
      <c r="I149" s="75"/>
      <c r="J149" s="73">
        <f>G149*5%+5428</f>
        <v>327478</v>
      </c>
      <c r="K149" s="73">
        <v>0</v>
      </c>
      <c r="L149" s="73">
        <v>1191000</v>
      </c>
      <c r="M149" s="73">
        <v>2550000</v>
      </c>
      <c r="N149" s="73">
        <v>1300000</v>
      </c>
      <c r="O149" s="73">
        <f>1684878</f>
        <v>1684878</v>
      </c>
      <c r="P149" s="73">
        <f t="shared" si="20"/>
        <v>6725878</v>
      </c>
      <c r="Q149" s="73">
        <f t="shared" si="21"/>
        <v>42600</v>
      </c>
    </row>
    <row r="150" s="60" customFormat="1" ht="12.95" customHeight="1" spans="1:17">
      <c r="A150" s="71">
        <v>145</v>
      </c>
      <c r="B150" s="72" t="s">
        <v>312</v>
      </c>
      <c r="C150" s="72">
        <v>1360</v>
      </c>
      <c r="D150" s="73">
        <f t="shared" si="22"/>
        <v>4384.55882352941</v>
      </c>
      <c r="E150" s="72" t="s">
        <v>313</v>
      </c>
      <c r="F150" s="74">
        <v>44486</v>
      </c>
      <c r="G150" s="73">
        <v>5963000</v>
      </c>
      <c r="H150" s="75"/>
      <c r="I150" s="75"/>
      <c r="J150" s="73">
        <f>G150*5%</f>
        <v>298150</v>
      </c>
      <c r="K150" s="73">
        <v>0</v>
      </c>
      <c r="L150" s="73">
        <v>0</v>
      </c>
      <c r="M150" s="73">
        <v>2781000</v>
      </c>
      <c r="N150" s="73">
        <v>1789000</v>
      </c>
      <c r="O150" s="73">
        <v>1491150</v>
      </c>
      <c r="P150" s="73">
        <f t="shared" si="20"/>
        <v>6061150</v>
      </c>
      <c r="Q150" s="73">
        <f t="shared" si="21"/>
        <v>200000</v>
      </c>
    </row>
    <row r="151" s="60" customFormat="1" ht="12.95" customHeight="1" spans="1:17">
      <c r="A151" s="71">
        <v>146</v>
      </c>
      <c r="B151" s="72" t="s">
        <v>314</v>
      </c>
      <c r="C151" s="72">
        <v>1360</v>
      </c>
      <c r="D151" s="73">
        <f t="shared" si="22"/>
        <v>4685.29411764706</v>
      </c>
      <c r="E151" s="72" t="s">
        <v>315</v>
      </c>
      <c r="F151" s="74">
        <v>44283</v>
      </c>
      <c r="G151" s="73">
        <v>6372000</v>
      </c>
      <c r="H151" s="75"/>
      <c r="I151" s="75"/>
      <c r="J151" s="73">
        <f>G151*5%+5428+900+24500</f>
        <v>349428</v>
      </c>
      <c r="K151" s="73">
        <v>0</v>
      </c>
      <c r="L151" s="73">
        <v>25000</v>
      </c>
      <c r="M151" s="73">
        <v>4733000</v>
      </c>
      <c r="N151" s="73">
        <v>1530000</v>
      </c>
      <c r="O151" s="73">
        <v>433428</v>
      </c>
      <c r="P151" s="73">
        <f t="shared" si="20"/>
        <v>6721428</v>
      </c>
      <c r="Q151" s="73">
        <f t="shared" si="21"/>
        <v>0</v>
      </c>
    </row>
    <row r="152" s="60" customFormat="1" ht="12.95" customHeight="1" spans="1:17">
      <c r="A152" s="71">
        <v>147</v>
      </c>
      <c r="B152" s="72" t="s">
        <v>316</v>
      </c>
      <c r="C152" s="72">
        <v>1360</v>
      </c>
      <c r="D152" s="73">
        <f t="shared" si="22"/>
        <v>5955.88235294118</v>
      </c>
      <c r="E152" s="72" t="s">
        <v>317</v>
      </c>
      <c r="F152" s="74">
        <v>44851</v>
      </c>
      <c r="G152" s="73">
        <v>8100000</v>
      </c>
      <c r="H152" s="75"/>
      <c r="I152" s="75"/>
      <c r="J152" s="73">
        <f>G152*5%+5428+900+24500+39772-68000</f>
        <v>407600</v>
      </c>
      <c r="K152" s="73">
        <v>0</v>
      </c>
      <c r="L152" s="73">
        <v>0</v>
      </c>
      <c r="M152" s="73">
        <v>0</v>
      </c>
      <c r="N152" s="73">
        <v>6608000</v>
      </c>
      <c r="O152" s="73">
        <v>1899600</v>
      </c>
      <c r="P152" s="73">
        <f t="shared" si="20"/>
        <v>8507600</v>
      </c>
      <c r="Q152" s="73">
        <f t="shared" si="21"/>
        <v>0</v>
      </c>
    </row>
    <row r="153" s="60" customFormat="1" ht="12.95" customHeight="1" spans="1:17">
      <c r="A153" s="71">
        <v>148</v>
      </c>
      <c r="B153" s="72" t="s">
        <v>318</v>
      </c>
      <c r="C153" s="72">
        <v>1360</v>
      </c>
      <c r="D153" s="73">
        <f t="shared" si="22"/>
        <v>4685.29411764706</v>
      </c>
      <c r="E153" s="72" t="s">
        <v>319</v>
      </c>
      <c r="F153" s="74">
        <v>44269</v>
      </c>
      <c r="G153" s="73">
        <v>6372000</v>
      </c>
      <c r="H153" s="75"/>
      <c r="I153" s="75"/>
      <c r="J153" s="73">
        <f>G153*5%+5428+900+24500</f>
        <v>349428</v>
      </c>
      <c r="K153" s="73">
        <v>0</v>
      </c>
      <c r="L153" s="73">
        <v>225000</v>
      </c>
      <c r="M153" s="73">
        <v>3466000</v>
      </c>
      <c r="N153" s="73">
        <v>1530000</v>
      </c>
      <c r="O153" s="73">
        <f>1263428+237000</f>
        <v>1500428</v>
      </c>
      <c r="P153" s="73">
        <f t="shared" si="20"/>
        <v>6721428</v>
      </c>
      <c r="Q153" s="73">
        <f t="shared" si="21"/>
        <v>0</v>
      </c>
    </row>
    <row r="154" s="60" customFormat="1" ht="12.95" customHeight="1" spans="1:17">
      <c r="A154" s="71">
        <v>149</v>
      </c>
      <c r="B154" s="72" t="s">
        <v>320</v>
      </c>
      <c r="C154" s="72">
        <v>1360</v>
      </c>
      <c r="D154" s="73">
        <f t="shared" si="22"/>
        <v>4100</v>
      </c>
      <c r="E154" s="72" t="s">
        <v>321</v>
      </c>
      <c r="F154" s="74">
        <v>44377</v>
      </c>
      <c r="G154" s="73">
        <v>5576000</v>
      </c>
      <c r="H154" s="75"/>
      <c r="I154" s="75"/>
      <c r="J154" s="73">
        <f>G154*5%</f>
        <v>278800</v>
      </c>
      <c r="K154" s="73">
        <v>0</v>
      </c>
      <c r="L154" s="73">
        <v>0</v>
      </c>
      <c r="M154" s="73">
        <v>754000</v>
      </c>
      <c r="N154" s="73">
        <v>3592000</v>
      </c>
      <c r="O154" s="73">
        <v>1030000</v>
      </c>
      <c r="P154" s="73">
        <f t="shared" si="20"/>
        <v>5376000</v>
      </c>
      <c r="Q154" s="73">
        <f t="shared" si="21"/>
        <v>478800</v>
      </c>
    </row>
    <row r="155" s="60" customFormat="1" ht="12.95" customHeight="1" spans="1:17">
      <c r="A155" s="71">
        <v>150</v>
      </c>
      <c r="B155" s="72" t="s">
        <v>322</v>
      </c>
      <c r="C155" s="72">
        <v>1360</v>
      </c>
      <c r="D155" s="73">
        <f t="shared" si="22"/>
        <v>4850</v>
      </c>
      <c r="E155" s="72" t="s">
        <v>323</v>
      </c>
      <c r="F155" s="74">
        <v>44704</v>
      </c>
      <c r="G155" s="73">
        <v>6596000</v>
      </c>
      <c r="H155" s="75"/>
      <c r="I155" s="75"/>
      <c r="J155" s="73">
        <f>G155*5%+5428+15266</f>
        <v>350494</v>
      </c>
      <c r="K155" s="73">
        <v>0</v>
      </c>
      <c r="L155" s="73">
        <v>0</v>
      </c>
      <c r="M155" s="73">
        <v>0</v>
      </c>
      <c r="N155" s="73">
        <v>5139000</v>
      </c>
      <c r="O155" s="73">
        <f>1773628</f>
        <v>1773628</v>
      </c>
      <c r="P155" s="73">
        <f t="shared" si="20"/>
        <v>6912628</v>
      </c>
      <c r="Q155" s="73">
        <f t="shared" si="21"/>
        <v>33866</v>
      </c>
    </row>
    <row r="156" s="60" customFormat="1" ht="12.95" customHeight="1" spans="1:17">
      <c r="A156" s="71">
        <v>151</v>
      </c>
      <c r="B156" s="72" t="s">
        <v>324</v>
      </c>
      <c r="C156" s="72">
        <v>1360</v>
      </c>
      <c r="D156" s="73">
        <f t="shared" si="22"/>
        <v>5185.29411764706</v>
      </c>
      <c r="E156" s="72" t="s">
        <v>325</v>
      </c>
      <c r="F156" s="74">
        <v>44500</v>
      </c>
      <c r="G156" s="73">
        <v>7052000</v>
      </c>
      <c r="H156" s="75"/>
      <c r="I156" s="75"/>
      <c r="J156" s="73">
        <f>G156*5%</f>
        <v>352600</v>
      </c>
      <c r="K156" s="73">
        <v>0</v>
      </c>
      <c r="L156" s="73">
        <v>0</v>
      </c>
      <c r="M156" s="73">
        <v>4053005</v>
      </c>
      <c r="N156" s="73">
        <v>1671000</v>
      </c>
      <c r="O156" s="73">
        <v>0</v>
      </c>
      <c r="P156" s="73">
        <f t="shared" si="20"/>
        <v>5724005</v>
      </c>
      <c r="Q156" s="73">
        <f t="shared" si="21"/>
        <v>1680595</v>
      </c>
    </row>
    <row r="157" s="60" customFormat="1" ht="12.95" customHeight="1" spans="1:17">
      <c r="A157" s="71">
        <v>152</v>
      </c>
      <c r="B157" s="72" t="s">
        <v>326</v>
      </c>
      <c r="C157" s="72">
        <v>1360</v>
      </c>
      <c r="D157" s="73">
        <f t="shared" si="22"/>
        <v>4450</v>
      </c>
      <c r="E157" s="72" t="s">
        <v>327</v>
      </c>
      <c r="F157" s="74">
        <v>44500</v>
      </c>
      <c r="G157" s="73">
        <v>6052000</v>
      </c>
      <c r="H157" s="75"/>
      <c r="I157" s="75"/>
      <c r="J157" s="73">
        <f>G157*5%+55075-44000</f>
        <v>313675</v>
      </c>
      <c r="K157" s="73">
        <v>0</v>
      </c>
      <c r="L157" s="73">
        <v>0</v>
      </c>
      <c r="M157" s="73">
        <v>725000</v>
      </c>
      <c r="N157" s="73">
        <v>4013000</v>
      </c>
      <c r="O157" s="73">
        <f>1647428</f>
        <v>1647428</v>
      </c>
      <c r="P157" s="73">
        <f t="shared" ref="P157:P162" si="23">SUM(K157:O157)</f>
        <v>6385428</v>
      </c>
      <c r="Q157" s="73">
        <f t="shared" ref="Q157:Q164" si="24">G157+J157-P157</f>
        <v>-19753</v>
      </c>
    </row>
    <row r="158" s="60" customFormat="1" ht="12.95" customHeight="1" spans="1:17">
      <c r="A158" s="71">
        <v>153</v>
      </c>
      <c r="B158" s="72" t="s">
        <v>328</v>
      </c>
      <c r="C158" s="72">
        <v>1360</v>
      </c>
      <c r="D158" s="73">
        <f t="shared" si="22"/>
        <v>5772.05882352941</v>
      </c>
      <c r="E158" s="72" t="s">
        <v>329</v>
      </c>
      <c r="F158" s="74">
        <v>44721</v>
      </c>
      <c r="G158" s="73">
        <v>7850000</v>
      </c>
      <c r="H158" s="75"/>
      <c r="I158" s="75"/>
      <c r="J158" s="73">
        <f>G158*5%</f>
        <v>392500</v>
      </c>
      <c r="K158" s="73">
        <v>0</v>
      </c>
      <c r="L158" s="73">
        <v>0</v>
      </c>
      <c r="M158" s="73">
        <v>0</v>
      </c>
      <c r="N158" s="73">
        <v>6028000</v>
      </c>
      <c r="O158" s="73">
        <v>1622000</v>
      </c>
      <c r="P158" s="73">
        <f t="shared" si="23"/>
        <v>7650000</v>
      </c>
      <c r="Q158" s="73">
        <f t="shared" si="24"/>
        <v>592500</v>
      </c>
    </row>
    <row r="159" s="60" customFormat="1" ht="12.95" customHeight="1" spans="1:17">
      <c r="A159" s="71">
        <v>154</v>
      </c>
      <c r="B159" s="72" t="s">
        <v>330</v>
      </c>
      <c r="C159" s="72">
        <v>1360</v>
      </c>
      <c r="D159" s="73">
        <f t="shared" si="22"/>
        <v>5985.29411764706</v>
      </c>
      <c r="E159" s="72" t="s">
        <v>331</v>
      </c>
      <c r="F159" s="74">
        <v>44843</v>
      </c>
      <c r="G159" s="73">
        <v>8140000</v>
      </c>
      <c r="H159" s="75"/>
      <c r="I159" s="75"/>
      <c r="J159" s="73">
        <v>332050</v>
      </c>
      <c r="K159" s="73">
        <v>0</v>
      </c>
      <c r="L159" s="73">
        <v>0</v>
      </c>
      <c r="M159" s="73">
        <v>0</v>
      </c>
      <c r="N159" s="73">
        <v>6641000</v>
      </c>
      <c r="O159" s="73">
        <v>1937000</v>
      </c>
      <c r="P159" s="73">
        <f t="shared" si="23"/>
        <v>8578000</v>
      </c>
      <c r="Q159" s="73">
        <f t="shared" si="24"/>
        <v>-105950</v>
      </c>
    </row>
    <row r="160" s="60" customFormat="1" ht="12.95" customHeight="1" spans="1:17">
      <c r="A160" s="71">
        <v>155</v>
      </c>
      <c r="B160" s="72" t="s">
        <v>332</v>
      </c>
      <c r="C160" s="72">
        <v>1360</v>
      </c>
      <c r="D160" s="73">
        <f t="shared" si="22"/>
        <v>5672.05882352941</v>
      </c>
      <c r="E160" s="72" t="s">
        <v>333</v>
      </c>
      <c r="F160" s="74">
        <v>44671</v>
      </c>
      <c r="G160" s="73">
        <v>7714000</v>
      </c>
      <c r="H160" s="75"/>
      <c r="I160" s="75"/>
      <c r="J160" s="73">
        <f>G160*5%</f>
        <v>385700</v>
      </c>
      <c r="K160" s="73">
        <v>0</v>
      </c>
      <c r="L160" s="73">
        <v>0</v>
      </c>
      <c r="M160" s="73">
        <v>0</v>
      </c>
      <c r="N160" s="73">
        <v>6302994</v>
      </c>
      <c r="O160" s="73">
        <v>1812598</v>
      </c>
      <c r="P160" s="73">
        <f t="shared" si="23"/>
        <v>8115592</v>
      </c>
      <c r="Q160" s="73">
        <f t="shared" si="24"/>
        <v>-15892</v>
      </c>
    </row>
    <row r="161" s="60" customFormat="1" ht="12.95" customHeight="1" spans="1:17">
      <c r="A161" s="71">
        <v>156</v>
      </c>
      <c r="B161" s="72" t="s">
        <v>334</v>
      </c>
      <c r="C161" s="72">
        <v>1360</v>
      </c>
      <c r="D161" s="73">
        <f t="shared" si="22"/>
        <v>5422.05882352941</v>
      </c>
      <c r="E161" s="72" t="s">
        <v>335</v>
      </c>
      <c r="F161" s="74">
        <v>44640</v>
      </c>
      <c r="G161" s="73">
        <v>7374000</v>
      </c>
      <c r="H161" s="75"/>
      <c r="I161" s="75"/>
      <c r="J161" s="73">
        <v>212700</v>
      </c>
      <c r="K161" s="73">
        <v>0</v>
      </c>
      <c r="L161" s="73">
        <v>0</v>
      </c>
      <c r="M161" s="73">
        <v>25000</v>
      </c>
      <c r="N161" s="73">
        <v>4770000</v>
      </c>
      <c r="O161" s="73">
        <v>0</v>
      </c>
      <c r="P161" s="73">
        <f t="shared" si="23"/>
        <v>4795000</v>
      </c>
      <c r="Q161" s="73">
        <f t="shared" si="24"/>
        <v>2791700</v>
      </c>
    </row>
    <row r="162" s="60" customFormat="1" ht="12.95" customHeight="1" spans="1:17">
      <c r="A162" s="71">
        <v>157</v>
      </c>
      <c r="B162" s="72" t="s">
        <v>336</v>
      </c>
      <c r="C162" s="72">
        <v>1360</v>
      </c>
      <c r="D162" s="73">
        <f t="shared" si="22"/>
        <v>6019.11764705882</v>
      </c>
      <c r="E162" s="72" t="s">
        <v>337</v>
      </c>
      <c r="F162" s="74">
        <v>45214</v>
      </c>
      <c r="G162" s="73">
        <v>8186000</v>
      </c>
      <c r="H162" s="75"/>
      <c r="I162" s="75"/>
      <c r="J162" s="73">
        <f>G162*5%</f>
        <v>409300</v>
      </c>
      <c r="K162" s="73">
        <v>0</v>
      </c>
      <c r="L162" s="73">
        <v>0</v>
      </c>
      <c r="M162" s="73">
        <v>0</v>
      </c>
      <c r="N162" s="73">
        <v>0</v>
      </c>
      <c r="O162" s="73">
        <v>6679000</v>
      </c>
      <c r="P162" s="73">
        <f t="shared" si="23"/>
        <v>6679000</v>
      </c>
      <c r="Q162" s="73">
        <f t="shared" si="24"/>
        <v>1916300</v>
      </c>
    </row>
    <row r="163" s="60" customFormat="1" ht="12.95" customHeight="1" spans="1:17">
      <c r="A163" s="71">
        <v>158</v>
      </c>
      <c r="B163" s="72" t="s">
        <v>338</v>
      </c>
      <c r="C163" s="72">
        <v>1360</v>
      </c>
      <c r="D163" s="73">
        <f t="shared" ref="D163:D176" si="25">G163/C163</f>
        <v>5750.73529411765</v>
      </c>
      <c r="E163" s="72" t="s">
        <v>339</v>
      </c>
      <c r="F163" s="74">
        <v>44741</v>
      </c>
      <c r="G163" s="73">
        <v>7821000</v>
      </c>
      <c r="H163" s="75"/>
      <c r="I163" s="75"/>
      <c r="J163" s="73">
        <v>326800</v>
      </c>
      <c r="K163" s="73">
        <v>0</v>
      </c>
      <c r="L163" s="73">
        <v>0</v>
      </c>
      <c r="M163" s="73">
        <v>0</v>
      </c>
      <c r="N163" s="73">
        <v>6536005</v>
      </c>
      <c r="O163" s="73">
        <v>0</v>
      </c>
      <c r="P163" s="73">
        <f t="shared" ref="P163:P166" si="26">SUM(K163:O163)</f>
        <v>6536005</v>
      </c>
      <c r="Q163" s="73">
        <f t="shared" si="24"/>
        <v>1611795</v>
      </c>
    </row>
    <row r="164" s="60" customFormat="1" ht="12.95" customHeight="1" spans="1:17">
      <c r="A164" s="71">
        <v>159</v>
      </c>
      <c r="B164" s="72" t="s">
        <v>340</v>
      </c>
      <c r="C164" s="72">
        <v>1360</v>
      </c>
      <c r="D164" s="73">
        <f t="shared" si="25"/>
        <v>4385.29411764706</v>
      </c>
      <c r="E164" s="72" t="s">
        <v>341</v>
      </c>
      <c r="F164" s="74">
        <v>44789</v>
      </c>
      <c r="G164" s="73">
        <v>5964000</v>
      </c>
      <c r="H164" s="75"/>
      <c r="I164" s="75"/>
      <c r="J164" s="73">
        <v>224600</v>
      </c>
      <c r="K164" s="73">
        <v>0</v>
      </c>
      <c r="L164" s="73">
        <v>0</v>
      </c>
      <c r="M164" s="73">
        <v>0</v>
      </c>
      <c r="N164" s="73">
        <v>4492000</v>
      </c>
      <c r="O164" s="73">
        <v>1200000</v>
      </c>
      <c r="P164" s="73">
        <f t="shared" si="26"/>
        <v>5692000</v>
      </c>
      <c r="Q164" s="73">
        <f t="shared" si="24"/>
        <v>496600</v>
      </c>
    </row>
    <row r="165" s="60" customFormat="1" ht="12.95" customHeight="1" spans="1:17">
      <c r="A165" s="71">
        <v>160</v>
      </c>
      <c r="B165" s="72" t="s">
        <v>342</v>
      </c>
      <c r="C165" s="72">
        <v>1360</v>
      </c>
      <c r="D165" s="73">
        <f t="shared" si="25"/>
        <v>6011.02941176471</v>
      </c>
      <c r="E165" s="72" t="s">
        <v>343</v>
      </c>
      <c r="F165" s="74">
        <v>45123</v>
      </c>
      <c r="G165" s="73">
        <v>8175000</v>
      </c>
      <c r="H165" s="75"/>
      <c r="I165" s="75"/>
      <c r="J165" s="73">
        <f>G165*3%</f>
        <v>245250</v>
      </c>
      <c r="K165" s="73">
        <v>0</v>
      </c>
      <c r="L165" s="73">
        <v>0</v>
      </c>
      <c r="M165" s="73">
        <v>0</v>
      </c>
      <c r="N165" s="73">
        <v>0</v>
      </c>
      <c r="O165" s="73">
        <f>1225000+5529000</f>
        <v>6754000</v>
      </c>
      <c r="P165" s="73">
        <f t="shared" si="26"/>
        <v>6754000</v>
      </c>
      <c r="Q165" s="73">
        <f t="shared" ref="Q165:Q166" si="27">G165+J165-P165</f>
        <v>1666250</v>
      </c>
    </row>
    <row r="166" s="60" customFormat="1" ht="12.95" customHeight="1" spans="1:17">
      <c r="A166" s="71">
        <v>161</v>
      </c>
      <c r="B166" s="72" t="s">
        <v>344</v>
      </c>
      <c r="C166" s="72">
        <v>1360</v>
      </c>
      <c r="D166" s="73">
        <f t="shared" si="25"/>
        <v>6055.88235294118</v>
      </c>
      <c r="E166" s="72" t="s">
        <v>345</v>
      </c>
      <c r="F166" s="74">
        <v>45260</v>
      </c>
      <c r="G166" s="73">
        <f>8236000</f>
        <v>8236000</v>
      </c>
      <c r="H166" s="75"/>
      <c r="I166" s="75"/>
      <c r="J166" s="73">
        <f>G166*5%</f>
        <v>411800</v>
      </c>
      <c r="K166" s="73">
        <v>0</v>
      </c>
      <c r="L166" s="73">
        <v>0</v>
      </c>
      <c r="M166" s="73">
        <v>0</v>
      </c>
      <c r="N166" s="73">
        <v>0</v>
      </c>
      <c r="O166" s="73">
        <v>225000</v>
      </c>
      <c r="P166" s="73">
        <f t="shared" si="26"/>
        <v>225000</v>
      </c>
      <c r="Q166" s="73">
        <f t="shared" si="27"/>
        <v>8422800</v>
      </c>
    </row>
    <row r="167" s="60" customFormat="1" ht="12.95" customHeight="1" spans="1:17">
      <c r="A167" s="71">
        <v>162</v>
      </c>
      <c r="B167" s="72" t="s">
        <v>346</v>
      </c>
      <c r="C167" s="72">
        <v>1360</v>
      </c>
      <c r="D167" s="73">
        <f t="shared" si="25"/>
        <v>5756.61764705882</v>
      </c>
      <c r="E167" s="72" t="s">
        <v>347</v>
      </c>
      <c r="F167" s="74">
        <v>44707</v>
      </c>
      <c r="G167" s="73">
        <v>7829000</v>
      </c>
      <c r="H167" s="75"/>
      <c r="I167" s="75"/>
      <c r="J167" s="73">
        <v>225750</v>
      </c>
      <c r="K167" s="73">
        <v>0</v>
      </c>
      <c r="L167" s="73">
        <v>0</v>
      </c>
      <c r="M167" s="73">
        <v>0</v>
      </c>
      <c r="N167" s="73">
        <v>4535000</v>
      </c>
      <c r="O167" s="73">
        <f>2074750</f>
        <v>2074750</v>
      </c>
      <c r="P167" s="73">
        <f t="shared" ref="P167:P179" si="28">SUM(K167:O167)</f>
        <v>6609750</v>
      </c>
      <c r="Q167" s="73">
        <f t="shared" ref="Q167:Q176" si="29">G167+J167-P167</f>
        <v>1445000</v>
      </c>
    </row>
    <row r="168" s="60" customFormat="1" ht="12.95" customHeight="1" spans="1:17">
      <c r="A168" s="71">
        <v>163</v>
      </c>
      <c r="B168" s="72" t="s">
        <v>348</v>
      </c>
      <c r="C168" s="72">
        <v>1360</v>
      </c>
      <c r="D168" s="73">
        <f t="shared" si="25"/>
        <v>4952.94117647059</v>
      </c>
      <c r="E168" s="72" t="s">
        <v>349</v>
      </c>
      <c r="F168" s="74">
        <v>44926</v>
      </c>
      <c r="G168" s="73">
        <v>6736000</v>
      </c>
      <c r="H168" s="75"/>
      <c r="I168" s="75"/>
      <c r="J168" s="73">
        <v>162400</v>
      </c>
      <c r="K168" s="73">
        <v>0</v>
      </c>
      <c r="L168" s="73">
        <v>0</v>
      </c>
      <c r="M168" s="73">
        <v>0</v>
      </c>
      <c r="N168" s="73">
        <v>5221000</v>
      </c>
      <c r="O168" s="73">
        <v>0</v>
      </c>
      <c r="P168" s="73">
        <f t="shared" si="28"/>
        <v>5221000</v>
      </c>
      <c r="Q168" s="73">
        <f t="shared" si="29"/>
        <v>1677400</v>
      </c>
    </row>
    <row r="169" s="60" customFormat="1" ht="12.95" customHeight="1" spans="1:17">
      <c r="A169" s="71">
        <v>164</v>
      </c>
      <c r="B169" s="72" t="s">
        <v>350</v>
      </c>
      <c r="C169" s="72">
        <v>1360</v>
      </c>
      <c r="D169" s="73">
        <f t="shared" si="25"/>
        <v>5930.88235294118</v>
      </c>
      <c r="E169" s="72" t="s">
        <v>351</v>
      </c>
      <c r="F169" s="74">
        <v>44863</v>
      </c>
      <c r="G169" s="73">
        <v>8066000</v>
      </c>
      <c r="H169" s="75"/>
      <c r="I169" s="75"/>
      <c r="J169" s="73">
        <f>G169*5%+24500+900+5428</f>
        <v>434128</v>
      </c>
      <c r="K169" s="73">
        <v>0</v>
      </c>
      <c r="L169" s="73">
        <v>0</v>
      </c>
      <c r="M169" s="73">
        <v>0</v>
      </c>
      <c r="N169" s="73">
        <v>5143324</v>
      </c>
      <c r="O169" s="73">
        <v>3355384</v>
      </c>
      <c r="P169" s="73">
        <f t="shared" si="28"/>
        <v>8498708</v>
      </c>
      <c r="Q169" s="73">
        <f t="shared" si="29"/>
        <v>1420</v>
      </c>
    </row>
    <row r="170" s="60" customFormat="1" ht="12.95" customHeight="1" spans="1:17">
      <c r="A170" s="71">
        <v>165</v>
      </c>
      <c r="B170" s="72" t="s">
        <v>352</v>
      </c>
      <c r="C170" s="72">
        <v>1360</v>
      </c>
      <c r="D170" s="73">
        <f t="shared" si="25"/>
        <v>6005.88235294118</v>
      </c>
      <c r="E170" s="72" t="s">
        <v>353</v>
      </c>
      <c r="F170" s="74">
        <v>45116</v>
      </c>
      <c r="G170" s="73">
        <v>8168000</v>
      </c>
      <c r="H170" s="75"/>
      <c r="I170" s="75"/>
      <c r="J170" s="73">
        <f t="shared" ref="J169:J176" si="30">G170*5%</f>
        <v>408400</v>
      </c>
      <c r="K170" s="73">
        <v>0</v>
      </c>
      <c r="L170" s="73">
        <v>0</v>
      </c>
      <c r="M170" s="73">
        <v>0</v>
      </c>
      <c r="N170" s="73">
        <v>0</v>
      </c>
      <c r="O170" s="73">
        <v>6747000</v>
      </c>
      <c r="P170" s="73">
        <f t="shared" si="28"/>
        <v>6747000</v>
      </c>
      <c r="Q170" s="73">
        <f t="shared" ref="Q170" si="31">G170+J170-P170</f>
        <v>1829400</v>
      </c>
    </row>
    <row r="171" s="60" customFormat="1" ht="12.95" customHeight="1" spans="1:17">
      <c r="A171" s="71">
        <v>166</v>
      </c>
      <c r="B171" s="72" t="s">
        <v>354</v>
      </c>
      <c r="C171" s="72">
        <v>1360</v>
      </c>
      <c r="D171" s="73">
        <f t="shared" si="25"/>
        <v>5441.17647058824</v>
      </c>
      <c r="E171" s="72" t="s">
        <v>355</v>
      </c>
      <c r="F171" s="74">
        <v>44647</v>
      </c>
      <c r="G171" s="73">
        <v>7400000</v>
      </c>
      <c r="H171" s="75"/>
      <c r="I171" s="75"/>
      <c r="J171" s="73">
        <f t="shared" si="30"/>
        <v>370000</v>
      </c>
      <c r="K171" s="73">
        <v>0</v>
      </c>
      <c r="L171" s="73">
        <v>0</v>
      </c>
      <c r="M171" s="73">
        <v>25000</v>
      </c>
      <c r="N171" s="73">
        <v>4445000</v>
      </c>
      <c r="O171" s="73">
        <v>2933000</v>
      </c>
      <c r="P171" s="73">
        <f t="shared" si="28"/>
        <v>7403000</v>
      </c>
      <c r="Q171" s="73">
        <f t="shared" si="29"/>
        <v>367000</v>
      </c>
    </row>
    <row r="172" s="59" customFormat="1" ht="12.95" customHeight="1" spans="1:17">
      <c r="A172" s="71">
        <v>167</v>
      </c>
      <c r="B172" s="72" t="s">
        <v>356</v>
      </c>
      <c r="C172" s="72">
        <v>1360</v>
      </c>
      <c r="D172" s="73">
        <f t="shared" si="25"/>
        <v>5433.82352941176</v>
      </c>
      <c r="E172" s="72" t="s">
        <v>357</v>
      </c>
      <c r="F172" s="74">
        <v>44626</v>
      </c>
      <c r="G172" s="73">
        <v>7390000</v>
      </c>
      <c r="H172" s="75"/>
      <c r="I172" s="75"/>
      <c r="J172" s="73">
        <f t="shared" si="30"/>
        <v>369500</v>
      </c>
      <c r="K172" s="73">
        <v>0</v>
      </c>
      <c r="L172" s="73">
        <v>0</v>
      </c>
      <c r="M172" s="73">
        <v>1333000</v>
      </c>
      <c r="N172" s="73">
        <v>2930000</v>
      </c>
      <c r="O172" s="73">
        <v>1758000</v>
      </c>
      <c r="P172" s="73">
        <f t="shared" si="28"/>
        <v>6021000</v>
      </c>
      <c r="Q172" s="73">
        <f t="shared" si="29"/>
        <v>1738500</v>
      </c>
    </row>
    <row r="173" s="59" customFormat="1" ht="12.95" customHeight="1" spans="1:17">
      <c r="A173" s="71">
        <v>168</v>
      </c>
      <c r="B173" s="72" t="s">
        <v>358</v>
      </c>
      <c r="C173" s="72">
        <v>1360</v>
      </c>
      <c r="D173" s="73">
        <f t="shared" si="25"/>
        <v>5433.82352941176</v>
      </c>
      <c r="E173" s="72" t="s">
        <v>359</v>
      </c>
      <c r="F173" s="74">
        <v>44634</v>
      </c>
      <c r="G173" s="73">
        <v>7390000</v>
      </c>
      <c r="H173" s="75"/>
      <c r="I173" s="75"/>
      <c r="J173" s="73">
        <f t="shared" si="30"/>
        <v>369500</v>
      </c>
      <c r="K173" s="73">
        <v>0</v>
      </c>
      <c r="L173" s="73">
        <v>0</v>
      </c>
      <c r="M173" s="73">
        <v>225000</v>
      </c>
      <c r="N173" s="73">
        <v>4038000</v>
      </c>
      <c r="O173" s="73">
        <v>1758000</v>
      </c>
      <c r="P173" s="73">
        <f t="shared" si="28"/>
        <v>6021000</v>
      </c>
      <c r="Q173" s="73">
        <f t="shared" si="29"/>
        <v>1738500</v>
      </c>
    </row>
    <row r="174" s="59" customFormat="1" ht="12.95" customHeight="1" spans="1:17">
      <c r="A174" s="71">
        <v>169</v>
      </c>
      <c r="B174" s="72" t="s">
        <v>360</v>
      </c>
      <c r="C174" s="72">
        <v>1360</v>
      </c>
      <c r="D174" s="73">
        <f t="shared" si="25"/>
        <v>6005.88235294118</v>
      </c>
      <c r="E174" s="72" t="s">
        <v>361</v>
      </c>
      <c r="F174" s="74">
        <v>45018</v>
      </c>
      <c r="G174" s="73">
        <v>8168000</v>
      </c>
      <c r="H174" s="75"/>
      <c r="I174" s="75"/>
      <c r="J174" s="73">
        <f t="shared" si="30"/>
        <v>408400</v>
      </c>
      <c r="K174" s="73">
        <v>0</v>
      </c>
      <c r="L174" s="73">
        <v>0</v>
      </c>
      <c r="M174" s="73">
        <v>0</v>
      </c>
      <c r="N174" s="73">
        <v>0</v>
      </c>
      <c r="O174" s="73">
        <v>6661324</v>
      </c>
      <c r="P174" s="73">
        <f t="shared" si="28"/>
        <v>6661324</v>
      </c>
      <c r="Q174" s="73">
        <f t="shared" si="29"/>
        <v>1915076</v>
      </c>
    </row>
    <row r="175" s="59" customFormat="1" ht="12.95" customHeight="1" spans="1:17">
      <c r="A175" s="71">
        <v>170</v>
      </c>
      <c r="B175" s="72" t="s">
        <v>362</v>
      </c>
      <c r="C175" s="72">
        <v>1360</v>
      </c>
      <c r="D175" s="73">
        <f t="shared" si="25"/>
        <v>6004.41176470588</v>
      </c>
      <c r="E175" s="72" t="s">
        <v>363</v>
      </c>
      <c r="F175" s="74">
        <v>45096</v>
      </c>
      <c r="G175" s="73">
        <v>8166000</v>
      </c>
      <c r="H175" s="75"/>
      <c r="I175" s="75"/>
      <c r="J175" s="73">
        <f t="shared" si="30"/>
        <v>408300</v>
      </c>
      <c r="K175" s="73">
        <v>0</v>
      </c>
      <c r="L175" s="73">
        <v>0</v>
      </c>
      <c r="M175" s="73">
        <v>0</v>
      </c>
      <c r="N175" s="73">
        <v>0</v>
      </c>
      <c r="O175" s="73">
        <v>6732000</v>
      </c>
      <c r="P175" s="73">
        <f t="shared" si="28"/>
        <v>6732000</v>
      </c>
      <c r="Q175" s="73">
        <f t="shared" si="29"/>
        <v>1842300</v>
      </c>
    </row>
    <row r="176" s="59" customFormat="1" ht="12.95" customHeight="1" spans="1:17">
      <c r="A176" s="71">
        <v>171</v>
      </c>
      <c r="B176" s="72" t="s">
        <v>364</v>
      </c>
      <c r="C176" s="72">
        <v>1360</v>
      </c>
      <c r="D176" s="73">
        <f t="shared" si="25"/>
        <v>5422.05882352941</v>
      </c>
      <c r="E176" s="72" t="s">
        <v>365</v>
      </c>
      <c r="F176" s="74">
        <v>44626</v>
      </c>
      <c r="G176" s="73">
        <v>7374000</v>
      </c>
      <c r="H176" s="75"/>
      <c r="I176" s="75"/>
      <c r="J176" s="73">
        <f t="shared" si="30"/>
        <v>368700</v>
      </c>
      <c r="K176" s="73">
        <v>0</v>
      </c>
      <c r="L176" s="73">
        <v>0</v>
      </c>
      <c r="M176" s="73">
        <v>25000</v>
      </c>
      <c r="N176" s="73">
        <v>4220000</v>
      </c>
      <c r="O176" s="73">
        <v>1700000</v>
      </c>
      <c r="P176" s="73">
        <f t="shared" si="28"/>
        <v>5945000</v>
      </c>
      <c r="Q176" s="73">
        <f t="shared" si="29"/>
        <v>1797700</v>
      </c>
    </row>
    <row r="177" s="59" customFormat="1" ht="12.95" customHeight="1" spans="1:17">
      <c r="A177" s="71">
        <v>172</v>
      </c>
      <c r="B177" s="72"/>
      <c r="C177" s="72"/>
      <c r="D177" s="73"/>
      <c r="E177" s="72"/>
      <c r="F177" s="74"/>
      <c r="G177" s="73"/>
      <c r="H177" s="75"/>
      <c r="I177" s="75"/>
      <c r="J177" s="75"/>
      <c r="K177" s="73"/>
      <c r="L177" s="73"/>
      <c r="M177" s="73"/>
      <c r="N177" s="73"/>
      <c r="O177" s="73"/>
      <c r="P177" s="73">
        <f t="shared" si="28"/>
        <v>0</v>
      </c>
      <c r="Q177" s="73"/>
    </row>
    <row r="178" s="59" customFormat="1" ht="12.95" customHeight="1" spans="1:17">
      <c r="A178" s="71">
        <v>173</v>
      </c>
      <c r="B178" s="72"/>
      <c r="C178" s="72"/>
      <c r="D178" s="73"/>
      <c r="E178" s="72"/>
      <c r="F178" s="74"/>
      <c r="G178" s="73"/>
      <c r="H178" s="75"/>
      <c r="I178" s="75"/>
      <c r="J178" s="75"/>
      <c r="K178" s="73"/>
      <c r="L178" s="73"/>
      <c r="M178" s="73"/>
      <c r="N178" s="73"/>
      <c r="O178" s="73"/>
      <c r="P178" s="73">
        <f t="shared" si="28"/>
        <v>0</v>
      </c>
      <c r="Q178" s="73"/>
    </row>
    <row r="179" s="59" customFormat="1" ht="12.95" customHeight="1" spans="1:17">
      <c r="A179" s="81"/>
      <c r="B179" s="82" t="s">
        <v>366</v>
      </c>
      <c r="C179" s="83">
        <f>SUM(C6:C178)</f>
        <v>257760</v>
      </c>
      <c r="D179" s="84">
        <f>G179/C179</f>
        <v>4612.83364369957</v>
      </c>
      <c r="E179" s="81"/>
      <c r="F179" s="85"/>
      <c r="G179" s="83">
        <f>SUM(G6:G178)</f>
        <v>1189004000</v>
      </c>
      <c r="H179" s="83">
        <f t="shared" ref="H179:Q179" si="32">SUM(H6:H178)</f>
        <v>0</v>
      </c>
      <c r="I179" s="83">
        <f t="shared" si="32"/>
        <v>0</v>
      </c>
      <c r="J179" s="83">
        <f t="shared" si="32"/>
        <v>63161159</v>
      </c>
      <c r="K179" s="83">
        <f t="shared" si="32"/>
        <v>66948917</v>
      </c>
      <c r="L179" s="83">
        <f t="shared" si="32"/>
        <v>151356658</v>
      </c>
      <c r="M179" s="84">
        <f t="shared" si="32"/>
        <v>370877702.8</v>
      </c>
      <c r="N179" s="84">
        <f t="shared" si="32"/>
        <v>396486792</v>
      </c>
      <c r="O179" s="84">
        <f t="shared" si="32"/>
        <v>163328922</v>
      </c>
      <c r="P179" s="84">
        <f t="shared" si="32"/>
        <v>1148998991.8</v>
      </c>
      <c r="Q179" s="84">
        <f t="shared" si="32"/>
        <v>103166167.2</v>
      </c>
    </row>
    <row r="180" spans="15:15">
      <c r="O180" s="86"/>
    </row>
    <row r="181" spans="14:15">
      <c r="N181" s="87">
        <f>N179-'[3]RERA sold units details'!$N$171</f>
        <v>0</v>
      </c>
      <c r="O181" s="86"/>
    </row>
    <row r="182" spans="15:15">
      <c r="O182" s="87"/>
    </row>
  </sheetData>
  <printOptions gridLines="1"/>
  <pageMargins left="0.314583333333333" right="0.314583333333333" top="0.747916666666667" bottom="0.550694444444444" header="0.314583333333333" footer="0.314583333333333"/>
  <pageSetup paperSize="9" scale="95" orientation="landscape" horizontalDpi="600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230"/>
  <sheetViews>
    <sheetView workbookViewId="0">
      <selection activeCell="L5" sqref="L5"/>
    </sheetView>
  </sheetViews>
  <sheetFormatPr defaultColWidth="9" defaultRowHeight="12.75"/>
  <cols>
    <col min="1" max="1" width="7.42857142857143" style="35" customWidth="1"/>
    <col min="2" max="2" width="7.14285714285714" style="1" customWidth="1"/>
    <col min="3" max="3" width="4.42857142857143" style="1" customWidth="1"/>
    <col min="4" max="5" width="9.57142857142857" style="1" customWidth="1"/>
    <col min="6" max="6" width="9.57142857142857" style="36" customWidth="1"/>
    <col min="7" max="8" width="11.7142857142857" style="36" customWidth="1"/>
    <col min="9" max="9" width="13.4285714285714" style="37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8"/>
      <c r="I2" s="48">
        <f>'RERA sold units details'!K2</f>
        <v>45260</v>
      </c>
    </row>
    <row r="3" spans="1:9">
      <c r="A3" s="4" t="s">
        <v>367</v>
      </c>
      <c r="E3" s="4"/>
      <c r="G3" s="39" t="s">
        <v>368</v>
      </c>
      <c r="I3" s="49" t="str">
        <f>'RERA sold units details'!K3</f>
        <v>Apr to Nov-2023</v>
      </c>
    </row>
    <row r="5" s="34" customFormat="1" ht="51" spans="1:9">
      <c r="A5" s="40" t="s">
        <v>369</v>
      </c>
      <c r="B5" s="40" t="s">
        <v>370</v>
      </c>
      <c r="C5" s="40" t="s">
        <v>371</v>
      </c>
      <c r="D5" s="40" t="s">
        <v>372</v>
      </c>
      <c r="E5" s="40" t="s">
        <v>373</v>
      </c>
      <c r="F5" s="41" t="s">
        <v>374</v>
      </c>
      <c r="G5" s="41" t="s">
        <v>375</v>
      </c>
      <c r="H5" s="41" t="s">
        <v>376</v>
      </c>
      <c r="I5" s="41" t="s">
        <v>377</v>
      </c>
    </row>
    <row r="6" spans="1:9">
      <c r="A6" s="42">
        <v>1</v>
      </c>
      <c r="B6" s="43" t="s">
        <v>378</v>
      </c>
      <c r="C6" s="44">
        <v>102</v>
      </c>
      <c r="D6" s="45">
        <v>945</v>
      </c>
      <c r="E6" s="46">
        <v>1089</v>
      </c>
      <c r="F6" s="46">
        <v>1360</v>
      </c>
      <c r="G6" s="47">
        <v>69.13</v>
      </c>
      <c r="H6" s="43" t="s">
        <v>379</v>
      </c>
      <c r="I6" s="50" t="s">
        <v>380</v>
      </c>
    </row>
    <row r="7" spans="1:9">
      <c r="A7" s="42">
        <v>2</v>
      </c>
      <c r="B7" s="43" t="s">
        <v>378</v>
      </c>
      <c r="C7" s="44">
        <v>103</v>
      </c>
      <c r="D7" s="45">
        <v>945</v>
      </c>
      <c r="E7" s="46">
        <v>1089</v>
      </c>
      <c r="F7" s="46">
        <v>1360</v>
      </c>
      <c r="G7" s="47">
        <v>69.13</v>
      </c>
      <c r="H7" s="43" t="s">
        <v>379</v>
      </c>
      <c r="I7" s="50" t="s">
        <v>380</v>
      </c>
    </row>
    <row r="8" spans="1:9">
      <c r="A8" s="42">
        <v>3</v>
      </c>
      <c r="B8" s="43" t="s">
        <v>378</v>
      </c>
      <c r="C8" s="44">
        <v>105</v>
      </c>
      <c r="D8" s="45">
        <v>945</v>
      </c>
      <c r="E8" s="46">
        <v>1089</v>
      </c>
      <c r="F8" s="46">
        <v>1360</v>
      </c>
      <c r="G8" s="47">
        <v>69.13</v>
      </c>
      <c r="H8" s="43" t="s">
        <v>379</v>
      </c>
      <c r="I8" s="50" t="s">
        <v>380</v>
      </c>
    </row>
    <row r="9" spans="1:9">
      <c r="A9" s="42">
        <v>4</v>
      </c>
      <c r="B9" s="43" t="s">
        <v>378</v>
      </c>
      <c r="C9" s="44">
        <v>106</v>
      </c>
      <c r="D9" s="45">
        <v>945</v>
      </c>
      <c r="E9" s="46">
        <v>1089</v>
      </c>
      <c r="F9" s="46">
        <v>1360</v>
      </c>
      <c r="G9" s="47">
        <v>69.13</v>
      </c>
      <c r="H9" s="43" t="s">
        <v>379</v>
      </c>
      <c r="I9" s="50" t="s">
        <v>380</v>
      </c>
    </row>
    <row r="10" spans="1:9">
      <c r="A10" s="42">
        <v>5</v>
      </c>
      <c r="B10" s="43" t="s">
        <v>378</v>
      </c>
      <c r="C10" s="44">
        <v>108</v>
      </c>
      <c r="D10" s="45">
        <v>945</v>
      </c>
      <c r="E10" s="46">
        <v>1089</v>
      </c>
      <c r="F10" s="46">
        <v>1360</v>
      </c>
      <c r="G10" s="47">
        <v>69.13</v>
      </c>
      <c r="H10" s="43" t="s">
        <v>379</v>
      </c>
      <c r="I10" s="50" t="s">
        <v>380</v>
      </c>
    </row>
    <row r="11" spans="1:9">
      <c r="A11" s="42">
        <v>6</v>
      </c>
      <c r="B11" s="43" t="s">
        <v>378</v>
      </c>
      <c r="C11" s="44">
        <v>109</v>
      </c>
      <c r="D11" s="45">
        <v>945</v>
      </c>
      <c r="E11" s="46">
        <v>1089</v>
      </c>
      <c r="F11" s="46">
        <v>1360</v>
      </c>
      <c r="G11" s="47">
        <v>69.13</v>
      </c>
      <c r="H11" s="43" t="s">
        <v>379</v>
      </c>
      <c r="I11" s="50" t="s">
        <v>380</v>
      </c>
    </row>
    <row r="12" spans="1:9">
      <c r="A12" s="42">
        <v>7</v>
      </c>
      <c r="B12" s="43" t="s">
        <v>378</v>
      </c>
      <c r="C12" s="44">
        <v>202</v>
      </c>
      <c r="D12" s="45">
        <v>945</v>
      </c>
      <c r="E12" s="46">
        <v>1089</v>
      </c>
      <c r="F12" s="46">
        <v>1360</v>
      </c>
      <c r="G12" s="47">
        <v>69.13</v>
      </c>
      <c r="H12" s="43" t="s">
        <v>379</v>
      </c>
      <c r="I12" s="50" t="s">
        <v>380</v>
      </c>
    </row>
    <row r="13" spans="1:9">
      <c r="A13" s="42">
        <v>8</v>
      </c>
      <c r="B13" s="43" t="s">
        <v>378</v>
      </c>
      <c r="C13" s="44">
        <v>203</v>
      </c>
      <c r="D13" s="45">
        <v>945</v>
      </c>
      <c r="E13" s="46">
        <v>1089</v>
      </c>
      <c r="F13" s="46">
        <v>1360</v>
      </c>
      <c r="G13" s="47">
        <v>69.13</v>
      </c>
      <c r="H13" s="43" t="s">
        <v>379</v>
      </c>
      <c r="I13" s="50" t="s">
        <v>380</v>
      </c>
    </row>
    <row r="14" spans="1:9">
      <c r="A14" s="42">
        <v>9</v>
      </c>
      <c r="B14" s="43" t="s">
        <v>378</v>
      </c>
      <c r="C14" s="44">
        <v>206</v>
      </c>
      <c r="D14" s="45">
        <v>945</v>
      </c>
      <c r="E14" s="46">
        <v>1089</v>
      </c>
      <c r="F14" s="46">
        <v>1360</v>
      </c>
      <c r="G14" s="47">
        <v>69.13</v>
      </c>
      <c r="H14" s="43" t="s">
        <v>379</v>
      </c>
      <c r="I14" s="50" t="s">
        <v>380</v>
      </c>
    </row>
    <row r="15" spans="1:9">
      <c r="A15" s="42">
        <v>10</v>
      </c>
      <c r="B15" s="43" t="s">
        <v>378</v>
      </c>
      <c r="C15" s="44">
        <v>208</v>
      </c>
      <c r="D15" s="45">
        <v>945</v>
      </c>
      <c r="E15" s="46">
        <v>1089</v>
      </c>
      <c r="F15" s="46">
        <v>1360</v>
      </c>
      <c r="G15" s="47">
        <v>69.13</v>
      </c>
      <c r="H15" s="43" t="s">
        <v>379</v>
      </c>
      <c r="I15" s="50" t="s">
        <v>380</v>
      </c>
    </row>
    <row r="16" spans="1:9">
      <c r="A16" s="42">
        <v>11</v>
      </c>
      <c r="B16" s="43" t="s">
        <v>378</v>
      </c>
      <c r="C16" s="44">
        <v>209</v>
      </c>
      <c r="D16" s="45">
        <v>945</v>
      </c>
      <c r="E16" s="46">
        <v>1089</v>
      </c>
      <c r="F16" s="46">
        <v>1360</v>
      </c>
      <c r="G16" s="47">
        <v>69.13</v>
      </c>
      <c r="H16" s="43" t="s">
        <v>379</v>
      </c>
      <c r="I16" s="50" t="s">
        <v>380</v>
      </c>
    </row>
    <row r="17" spans="1:9">
      <c r="A17" s="42">
        <v>12</v>
      </c>
      <c r="B17" s="43" t="s">
        <v>378</v>
      </c>
      <c r="C17" s="44">
        <v>302</v>
      </c>
      <c r="D17" s="45">
        <v>945</v>
      </c>
      <c r="E17" s="46">
        <v>1089</v>
      </c>
      <c r="F17" s="46">
        <v>1360</v>
      </c>
      <c r="G17" s="47">
        <v>69.13</v>
      </c>
      <c r="H17" s="43" t="s">
        <v>379</v>
      </c>
      <c r="I17" s="50" t="s">
        <v>380</v>
      </c>
    </row>
    <row r="18" spans="1:9">
      <c r="A18" s="42">
        <v>13</v>
      </c>
      <c r="B18" s="43" t="s">
        <v>378</v>
      </c>
      <c r="C18" s="44">
        <v>303</v>
      </c>
      <c r="D18" s="45">
        <v>945</v>
      </c>
      <c r="E18" s="46">
        <v>1089</v>
      </c>
      <c r="F18" s="46">
        <v>1360</v>
      </c>
      <c r="G18" s="47">
        <v>69.13</v>
      </c>
      <c r="H18" s="43" t="s">
        <v>379</v>
      </c>
      <c r="I18" s="50" t="s">
        <v>380</v>
      </c>
    </row>
    <row r="19" spans="1:9">
      <c r="A19" s="42">
        <v>14</v>
      </c>
      <c r="B19" s="43" t="s">
        <v>378</v>
      </c>
      <c r="C19" s="44">
        <v>305</v>
      </c>
      <c r="D19" s="45">
        <v>945</v>
      </c>
      <c r="E19" s="46">
        <v>1089</v>
      </c>
      <c r="F19" s="46">
        <v>1360</v>
      </c>
      <c r="G19" s="47">
        <v>69.13</v>
      </c>
      <c r="H19" s="43" t="s">
        <v>379</v>
      </c>
      <c r="I19" s="50" t="s">
        <v>380</v>
      </c>
    </row>
    <row r="20" spans="1:9">
      <c r="A20" s="42">
        <v>15</v>
      </c>
      <c r="B20" s="43" t="s">
        <v>378</v>
      </c>
      <c r="C20" s="44">
        <v>306</v>
      </c>
      <c r="D20" s="45">
        <v>945</v>
      </c>
      <c r="E20" s="46">
        <v>1089</v>
      </c>
      <c r="F20" s="46">
        <v>1360</v>
      </c>
      <c r="G20" s="47">
        <v>69.13</v>
      </c>
      <c r="H20" s="43" t="s">
        <v>379</v>
      </c>
      <c r="I20" s="50" t="s">
        <v>380</v>
      </c>
    </row>
    <row r="21" spans="1:9">
      <c r="A21" s="42">
        <v>16</v>
      </c>
      <c r="B21" s="43" t="s">
        <v>378</v>
      </c>
      <c r="C21" s="44">
        <v>308</v>
      </c>
      <c r="D21" s="45">
        <v>945</v>
      </c>
      <c r="E21" s="46">
        <v>1089</v>
      </c>
      <c r="F21" s="46">
        <v>1360</v>
      </c>
      <c r="G21" s="47">
        <v>69.13</v>
      </c>
      <c r="H21" s="43" t="s">
        <v>379</v>
      </c>
      <c r="I21" s="50" t="s">
        <v>380</v>
      </c>
    </row>
    <row r="22" spans="1:9">
      <c r="A22" s="42">
        <v>17</v>
      </c>
      <c r="B22" s="43" t="s">
        <v>378</v>
      </c>
      <c r="C22" s="44">
        <v>309</v>
      </c>
      <c r="D22" s="45">
        <v>945</v>
      </c>
      <c r="E22" s="46">
        <v>1089</v>
      </c>
      <c r="F22" s="46">
        <v>1360</v>
      </c>
      <c r="G22" s="47">
        <v>69.13</v>
      </c>
      <c r="H22" s="43" t="s">
        <v>379</v>
      </c>
      <c r="I22" s="50" t="s">
        <v>380</v>
      </c>
    </row>
    <row r="23" spans="1:9">
      <c r="A23" s="42">
        <v>18</v>
      </c>
      <c r="B23" s="43" t="s">
        <v>378</v>
      </c>
      <c r="C23" s="44">
        <v>402</v>
      </c>
      <c r="D23" s="45">
        <v>945</v>
      </c>
      <c r="E23" s="46">
        <v>1089</v>
      </c>
      <c r="F23" s="46">
        <v>1360</v>
      </c>
      <c r="G23" s="47">
        <v>69.13</v>
      </c>
      <c r="H23" s="43" t="s">
        <v>379</v>
      </c>
      <c r="I23" s="50" t="s">
        <v>380</v>
      </c>
    </row>
    <row r="24" spans="1:9">
      <c r="A24" s="42">
        <v>19</v>
      </c>
      <c r="B24" s="43" t="s">
        <v>378</v>
      </c>
      <c r="C24" s="44">
        <v>403</v>
      </c>
      <c r="D24" s="45">
        <v>945</v>
      </c>
      <c r="E24" s="46">
        <v>1089</v>
      </c>
      <c r="F24" s="46">
        <v>1360</v>
      </c>
      <c r="G24" s="47">
        <v>69.13</v>
      </c>
      <c r="H24" s="43" t="s">
        <v>379</v>
      </c>
      <c r="I24" s="50" t="s">
        <v>380</v>
      </c>
    </row>
    <row r="25" spans="1:9">
      <c r="A25" s="42">
        <v>20</v>
      </c>
      <c r="B25" s="43" t="s">
        <v>378</v>
      </c>
      <c r="C25" s="44">
        <v>405</v>
      </c>
      <c r="D25" s="45">
        <v>945</v>
      </c>
      <c r="E25" s="46">
        <v>1089</v>
      </c>
      <c r="F25" s="46">
        <v>1360</v>
      </c>
      <c r="G25" s="47">
        <v>69.13</v>
      </c>
      <c r="H25" s="43" t="s">
        <v>379</v>
      </c>
      <c r="I25" s="50" t="s">
        <v>380</v>
      </c>
    </row>
    <row r="26" spans="1:9">
      <c r="A26" s="42">
        <v>21</v>
      </c>
      <c r="B26" s="43" t="s">
        <v>378</v>
      </c>
      <c r="C26" s="44">
        <v>406</v>
      </c>
      <c r="D26" s="45">
        <v>945</v>
      </c>
      <c r="E26" s="46">
        <v>1089</v>
      </c>
      <c r="F26" s="46">
        <v>1360</v>
      </c>
      <c r="G26" s="47">
        <v>69.13</v>
      </c>
      <c r="H26" s="43" t="s">
        <v>379</v>
      </c>
      <c r="I26" s="50" t="s">
        <v>380</v>
      </c>
    </row>
    <row r="27" spans="1:9">
      <c r="A27" s="42">
        <v>22</v>
      </c>
      <c r="B27" s="43" t="s">
        <v>378</v>
      </c>
      <c r="C27" s="44">
        <v>408</v>
      </c>
      <c r="D27" s="45">
        <v>945</v>
      </c>
      <c r="E27" s="46">
        <v>1089</v>
      </c>
      <c r="F27" s="46">
        <v>1360</v>
      </c>
      <c r="G27" s="47">
        <v>69.13</v>
      </c>
      <c r="H27" s="43" t="s">
        <v>379</v>
      </c>
      <c r="I27" s="50" t="s">
        <v>380</v>
      </c>
    </row>
    <row r="28" spans="1:9">
      <c r="A28" s="42">
        <v>23</v>
      </c>
      <c r="B28" s="43" t="s">
        <v>378</v>
      </c>
      <c r="C28" s="44">
        <v>409</v>
      </c>
      <c r="D28" s="45">
        <v>945</v>
      </c>
      <c r="E28" s="46">
        <v>1089</v>
      </c>
      <c r="F28" s="46">
        <v>1360</v>
      </c>
      <c r="G28" s="47">
        <v>69.13</v>
      </c>
      <c r="H28" s="43" t="s">
        <v>379</v>
      </c>
      <c r="I28" s="50" t="s">
        <v>380</v>
      </c>
    </row>
    <row r="29" spans="1:9">
      <c r="A29" s="42">
        <v>24</v>
      </c>
      <c r="B29" s="43" t="s">
        <v>378</v>
      </c>
      <c r="C29" s="44">
        <v>502</v>
      </c>
      <c r="D29" s="45">
        <v>945</v>
      </c>
      <c r="E29" s="46">
        <v>1089</v>
      </c>
      <c r="F29" s="46">
        <v>1360</v>
      </c>
      <c r="G29" s="47">
        <v>69.13</v>
      </c>
      <c r="H29" s="43" t="s">
        <v>379</v>
      </c>
      <c r="I29" s="50" t="s">
        <v>380</v>
      </c>
    </row>
    <row r="30" spans="1:9">
      <c r="A30" s="42">
        <v>25</v>
      </c>
      <c r="B30" s="43" t="s">
        <v>378</v>
      </c>
      <c r="C30" s="44">
        <v>503</v>
      </c>
      <c r="D30" s="45">
        <v>945</v>
      </c>
      <c r="E30" s="46">
        <v>1089</v>
      </c>
      <c r="F30" s="46">
        <v>1360</v>
      </c>
      <c r="G30" s="47">
        <v>69.13</v>
      </c>
      <c r="H30" s="43" t="s">
        <v>379</v>
      </c>
      <c r="I30" s="50" t="s">
        <v>380</v>
      </c>
    </row>
    <row r="31" spans="1:9">
      <c r="A31" s="42">
        <v>26</v>
      </c>
      <c r="B31" s="43" t="s">
        <v>378</v>
      </c>
      <c r="C31" s="44">
        <v>505</v>
      </c>
      <c r="D31" s="45">
        <v>945</v>
      </c>
      <c r="E31" s="46">
        <v>1089</v>
      </c>
      <c r="F31" s="46">
        <v>1360</v>
      </c>
      <c r="G31" s="47">
        <v>69.13</v>
      </c>
      <c r="H31" s="43" t="s">
        <v>379</v>
      </c>
      <c r="I31" s="50" t="s">
        <v>380</v>
      </c>
    </row>
    <row r="32" spans="1:9">
      <c r="A32" s="42">
        <v>27</v>
      </c>
      <c r="B32" s="43" t="s">
        <v>378</v>
      </c>
      <c r="C32" s="44">
        <v>506</v>
      </c>
      <c r="D32" s="45">
        <v>945</v>
      </c>
      <c r="E32" s="46">
        <v>1089</v>
      </c>
      <c r="F32" s="46">
        <v>1360</v>
      </c>
      <c r="G32" s="47">
        <v>69.13</v>
      </c>
      <c r="H32" s="43" t="s">
        <v>379</v>
      </c>
      <c r="I32" s="50" t="s">
        <v>380</v>
      </c>
    </row>
    <row r="33" spans="1:9">
      <c r="A33" s="42">
        <v>28</v>
      </c>
      <c r="B33" s="43" t="s">
        <v>378</v>
      </c>
      <c r="C33" s="44">
        <v>508</v>
      </c>
      <c r="D33" s="45">
        <v>945</v>
      </c>
      <c r="E33" s="46">
        <v>1089</v>
      </c>
      <c r="F33" s="46">
        <v>1360</v>
      </c>
      <c r="G33" s="47">
        <v>69.13</v>
      </c>
      <c r="H33" s="43" t="s">
        <v>379</v>
      </c>
      <c r="I33" s="50" t="s">
        <v>380</v>
      </c>
    </row>
    <row r="34" spans="1:9">
      <c r="A34" s="42">
        <v>29</v>
      </c>
      <c r="B34" s="43" t="s">
        <v>378</v>
      </c>
      <c r="C34" s="44">
        <v>509</v>
      </c>
      <c r="D34" s="45">
        <v>945</v>
      </c>
      <c r="E34" s="46">
        <v>1089</v>
      </c>
      <c r="F34" s="46">
        <v>1360</v>
      </c>
      <c r="G34" s="47">
        <v>69.13</v>
      </c>
      <c r="H34" s="43" t="s">
        <v>379</v>
      </c>
      <c r="I34" s="50" t="s">
        <v>380</v>
      </c>
    </row>
    <row r="35" spans="1:9">
      <c r="A35" s="42">
        <v>30</v>
      </c>
      <c r="B35" s="43" t="s">
        <v>381</v>
      </c>
      <c r="C35" s="44">
        <v>102</v>
      </c>
      <c r="D35" s="45">
        <v>1185</v>
      </c>
      <c r="E35" s="46">
        <v>1329</v>
      </c>
      <c r="F35" s="46">
        <v>1660</v>
      </c>
      <c r="G35" s="47">
        <v>84.38</v>
      </c>
      <c r="H35" s="43" t="s">
        <v>379</v>
      </c>
      <c r="I35" s="50" t="s">
        <v>380</v>
      </c>
    </row>
    <row r="36" spans="1:9">
      <c r="A36" s="42">
        <v>31</v>
      </c>
      <c r="B36" s="43" t="s">
        <v>381</v>
      </c>
      <c r="C36" s="44">
        <v>103</v>
      </c>
      <c r="D36" s="45">
        <v>1185</v>
      </c>
      <c r="E36" s="46">
        <v>1329</v>
      </c>
      <c r="F36" s="46">
        <v>1660</v>
      </c>
      <c r="G36" s="47">
        <v>84.38</v>
      </c>
      <c r="H36" s="43" t="s">
        <v>379</v>
      </c>
      <c r="I36" s="50" t="s">
        <v>380</v>
      </c>
    </row>
    <row r="37" spans="1:9">
      <c r="A37" s="42">
        <v>32</v>
      </c>
      <c r="B37" s="43" t="s">
        <v>381</v>
      </c>
      <c r="C37" s="44">
        <v>105</v>
      </c>
      <c r="D37" s="45">
        <v>1185</v>
      </c>
      <c r="E37" s="46">
        <v>1329</v>
      </c>
      <c r="F37" s="46">
        <v>1660</v>
      </c>
      <c r="G37" s="47">
        <v>84.38</v>
      </c>
      <c r="H37" s="43" t="s">
        <v>379</v>
      </c>
      <c r="I37" s="50" t="s">
        <v>380</v>
      </c>
    </row>
    <row r="38" spans="1:9">
      <c r="A38" s="42">
        <v>33</v>
      </c>
      <c r="B38" s="43" t="s">
        <v>381</v>
      </c>
      <c r="C38" s="44">
        <v>106</v>
      </c>
      <c r="D38" s="45">
        <v>1185</v>
      </c>
      <c r="E38" s="46">
        <v>1329</v>
      </c>
      <c r="F38" s="46">
        <v>1660</v>
      </c>
      <c r="G38" s="47">
        <v>84.38</v>
      </c>
      <c r="H38" s="43" t="s">
        <v>379</v>
      </c>
      <c r="I38" s="50" t="s">
        <v>380</v>
      </c>
    </row>
    <row r="39" spans="1:9">
      <c r="A39" s="42">
        <v>34</v>
      </c>
      <c r="B39" s="43" t="s">
        <v>381</v>
      </c>
      <c r="C39" s="44">
        <v>108</v>
      </c>
      <c r="D39" s="45">
        <v>1185</v>
      </c>
      <c r="E39" s="46">
        <v>1329</v>
      </c>
      <c r="F39" s="46">
        <v>1660</v>
      </c>
      <c r="G39" s="47">
        <v>84.38</v>
      </c>
      <c r="H39" s="43" t="s">
        <v>379</v>
      </c>
      <c r="I39" s="50" t="s">
        <v>380</v>
      </c>
    </row>
    <row r="40" spans="1:9">
      <c r="A40" s="42">
        <v>35</v>
      </c>
      <c r="B40" s="43" t="s">
        <v>381</v>
      </c>
      <c r="C40" s="44">
        <v>201</v>
      </c>
      <c r="D40" s="45">
        <v>1185</v>
      </c>
      <c r="E40" s="46">
        <v>1329</v>
      </c>
      <c r="F40" s="46">
        <v>1660</v>
      </c>
      <c r="G40" s="47">
        <v>84.38</v>
      </c>
      <c r="H40" s="43" t="s">
        <v>379</v>
      </c>
      <c r="I40" s="50" t="s">
        <v>380</v>
      </c>
    </row>
    <row r="41" spans="1:9">
      <c r="A41" s="42">
        <v>36</v>
      </c>
      <c r="B41" s="43" t="s">
        <v>381</v>
      </c>
      <c r="C41" s="44">
        <v>203</v>
      </c>
      <c r="D41" s="45">
        <v>1185</v>
      </c>
      <c r="E41" s="46">
        <v>1329</v>
      </c>
      <c r="F41" s="46">
        <v>1660</v>
      </c>
      <c r="G41" s="47">
        <v>84.38</v>
      </c>
      <c r="H41" s="43" t="s">
        <v>379</v>
      </c>
      <c r="I41" s="50" t="s">
        <v>380</v>
      </c>
    </row>
    <row r="42" spans="1:9">
      <c r="A42" s="42">
        <v>37</v>
      </c>
      <c r="B42" s="43" t="s">
        <v>381</v>
      </c>
      <c r="C42" s="44">
        <v>204</v>
      </c>
      <c r="D42" s="45">
        <v>1185</v>
      </c>
      <c r="E42" s="46">
        <v>1329</v>
      </c>
      <c r="F42" s="46">
        <v>1660</v>
      </c>
      <c r="G42" s="47">
        <v>84.38</v>
      </c>
      <c r="H42" s="43" t="s">
        <v>379</v>
      </c>
      <c r="I42" s="50" t="s">
        <v>380</v>
      </c>
    </row>
    <row r="43" spans="1:9">
      <c r="A43" s="42">
        <v>38</v>
      </c>
      <c r="B43" s="43" t="s">
        <v>381</v>
      </c>
      <c r="C43" s="44">
        <v>206</v>
      </c>
      <c r="D43" s="45">
        <v>1185</v>
      </c>
      <c r="E43" s="46">
        <v>1329</v>
      </c>
      <c r="F43" s="46">
        <v>1660</v>
      </c>
      <c r="G43" s="47">
        <v>84.38</v>
      </c>
      <c r="H43" s="43" t="s">
        <v>379</v>
      </c>
      <c r="I43" s="50" t="s">
        <v>380</v>
      </c>
    </row>
    <row r="44" spans="1:9">
      <c r="A44" s="42">
        <v>39</v>
      </c>
      <c r="B44" s="43" t="s">
        <v>381</v>
      </c>
      <c r="C44" s="44">
        <v>207</v>
      </c>
      <c r="D44" s="45">
        <v>1185</v>
      </c>
      <c r="E44" s="46">
        <v>1329</v>
      </c>
      <c r="F44" s="46">
        <v>1660</v>
      </c>
      <c r="G44" s="47">
        <v>84.38</v>
      </c>
      <c r="H44" s="43" t="s">
        <v>379</v>
      </c>
      <c r="I44" s="50" t="s">
        <v>380</v>
      </c>
    </row>
    <row r="45" spans="1:9">
      <c r="A45" s="42">
        <v>40</v>
      </c>
      <c r="B45" s="43" t="s">
        <v>381</v>
      </c>
      <c r="C45" s="44">
        <v>301</v>
      </c>
      <c r="D45" s="45">
        <v>1185</v>
      </c>
      <c r="E45" s="46">
        <v>1329</v>
      </c>
      <c r="F45" s="46">
        <v>1660</v>
      </c>
      <c r="G45" s="47">
        <v>84.38</v>
      </c>
      <c r="H45" s="43" t="s">
        <v>379</v>
      </c>
      <c r="I45" s="50" t="s">
        <v>380</v>
      </c>
    </row>
    <row r="46" spans="1:9">
      <c r="A46" s="42">
        <v>41</v>
      </c>
      <c r="B46" s="43" t="s">
        <v>381</v>
      </c>
      <c r="C46" s="44">
        <v>302</v>
      </c>
      <c r="D46" s="45">
        <v>1185</v>
      </c>
      <c r="E46" s="46">
        <v>1329</v>
      </c>
      <c r="F46" s="46">
        <v>1660</v>
      </c>
      <c r="G46" s="47">
        <v>84.38</v>
      </c>
      <c r="H46" s="43" t="s">
        <v>379</v>
      </c>
      <c r="I46" s="50" t="s">
        <v>380</v>
      </c>
    </row>
    <row r="47" spans="1:9">
      <c r="A47" s="42">
        <v>42</v>
      </c>
      <c r="B47" s="43" t="s">
        <v>381</v>
      </c>
      <c r="C47" s="44">
        <v>304</v>
      </c>
      <c r="D47" s="45">
        <v>1185</v>
      </c>
      <c r="E47" s="46">
        <v>1329</v>
      </c>
      <c r="F47" s="46">
        <v>1660</v>
      </c>
      <c r="G47" s="47">
        <v>84.38</v>
      </c>
      <c r="H47" s="43" t="s">
        <v>379</v>
      </c>
      <c r="I47" s="50" t="s">
        <v>380</v>
      </c>
    </row>
    <row r="48" spans="1:9">
      <c r="A48" s="42">
        <v>43</v>
      </c>
      <c r="B48" s="43" t="s">
        <v>381</v>
      </c>
      <c r="C48" s="44">
        <v>305</v>
      </c>
      <c r="D48" s="45">
        <v>1185</v>
      </c>
      <c r="E48" s="46">
        <v>1329</v>
      </c>
      <c r="F48" s="46">
        <v>1660</v>
      </c>
      <c r="G48" s="47">
        <v>84.38</v>
      </c>
      <c r="H48" s="43" t="s">
        <v>379</v>
      </c>
      <c r="I48" s="50" t="s">
        <v>380</v>
      </c>
    </row>
    <row r="49" spans="1:9">
      <c r="A49" s="42">
        <v>44</v>
      </c>
      <c r="B49" s="43" t="s">
        <v>381</v>
      </c>
      <c r="C49" s="44">
        <v>308</v>
      </c>
      <c r="D49" s="45">
        <v>1185</v>
      </c>
      <c r="E49" s="46">
        <v>1329</v>
      </c>
      <c r="F49" s="46">
        <v>1660</v>
      </c>
      <c r="G49" s="47">
        <v>84.38</v>
      </c>
      <c r="H49" s="43" t="s">
        <v>379</v>
      </c>
      <c r="I49" s="50" t="s">
        <v>380</v>
      </c>
    </row>
    <row r="50" spans="1:9">
      <c r="A50" s="42">
        <v>45</v>
      </c>
      <c r="B50" s="43" t="s">
        <v>381</v>
      </c>
      <c r="C50" s="44">
        <v>402</v>
      </c>
      <c r="D50" s="45">
        <v>1185</v>
      </c>
      <c r="E50" s="46">
        <v>1329</v>
      </c>
      <c r="F50" s="46">
        <v>1660</v>
      </c>
      <c r="G50" s="47">
        <v>84.38</v>
      </c>
      <c r="H50" s="43" t="s">
        <v>379</v>
      </c>
      <c r="I50" s="50" t="s">
        <v>380</v>
      </c>
    </row>
    <row r="51" spans="1:9">
      <c r="A51" s="42">
        <v>46</v>
      </c>
      <c r="B51" s="43" t="s">
        <v>381</v>
      </c>
      <c r="C51" s="44">
        <v>403</v>
      </c>
      <c r="D51" s="45">
        <v>1185</v>
      </c>
      <c r="E51" s="46">
        <v>1329</v>
      </c>
      <c r="F51" s="46">
        <v>1660</v>
      </c>
      <c r="G51" s="47">
        <v>84.38</v>
      </c>
      <c r="H51" s="43" t="s">
        <v>379</v>
      </c>
      <c r="I51" s="50" t="s">
        <v>380</v>
      </c>
    </row>
    <row r="52" spans="1:9">
      <c r="A52" s="42">
        <v>47</v>
      </c>
      <c r="B52" s="43" t="s">
        <v>381</v>
      </c>
      <c r="C52" s="44">
        <v>405</v>
      </c>
      <c r="D52" s="45">
        <v>1185</v>
      </c>
      <c r="E52" s="46">
        <v>1329</v>
      </c>
      <c r="F52" s="46">
        <v>1660</v>
      </c>
      <c r="G52" s="47">
        <v>84.38</v>
      </c>
      <c r="H52" s="43" t="s">
        <v>379</v>
      </c>
      <c r="I52" s="50" t="s">
        <v>380</v>
      </c>
    </row>
    <row r="53" spans="1:9">
      <c r="A53" s="42">
        <v>48</v>
      </c>
      <c r="B53" s="43" t="s">
        <v>381</v>
      </c>
      <c r="C53" s="44">
        <v>406</v>
      </c>
      <c r="D53" s="45">
        <v>1185</v>
      </c>
      <c r="E53" s="46">
        <v>1329</v>
      </c>
      <c r="F53" s="46">
        <v>1660</v>
      </c>
      <c r="G53" s="47">
        <v>84.38</v>
      </c>
      <c r="H53" s="43" t="s">
        <v>379</v>
      </c>
      <c r="I53" s="50" t="s">
        <v>380</v>
      </c>
    </row>
    <row r="54" spans="1:9">
      <c r="A54" s="42">
        <v>49</v>
      </c>
      <c r="B54" s="43" t="s">
        <v>381</v>
      </c>
      <c r="C54" s="44">
        <v>408</v>
      </c>
      <c r="D54" s="45">
        <v>1185</v>
      </c>
      <c r="E54" s="46">
        <v>1329</v>
      </c>
      <c r="F54" s="46">
        <v>1660</v>
      </c>
      <c r="G54" s="47">
        <v>84.38</v>
      </c>
      <c r="H54" s="43" t="s">
        <v>379</v>
      </c>
      <c r="I54" s="50" t="s">
        <v>380</v>
      </c>
    </row>
    <row r="55" spans="1:9">
      <c r="A55" s="42">
        <v>50</v>
      </c>
      <c r="B55" s="43" t="s">
        <v>381</v>
      </c>
      <c r="C55" s="44">
        <v>501</v>
      </c>
      <c r="D55" s="45">
        <v>1185</v>
      </c>
      <c r="E55" s="46">
        <v>1329</v>
      </c>
      <c r="F55" s="46">
        <v>1660</v>
      </c>
      <c r="G55" s="47">
        <v>84.38</v>
      </c>
      <c r="H55" s="43" t="s">
        <v>379</v>
      </c>
      <c r="I55" s="50" t="s">
        <v>380</v>
      </c>
    </row>
    <row r="56" spans="1:9">
      <c r="A56" s="42">
        <v>51</v>
      </c>
      <c r="B56" s="43" t="s">
        <v>381</v>
      </c>
      <c r="C56" s="44">
        <v>503</v>
      </c>
      <c r="D56" s="45">
        <v>1185</v>
      </c>
      <c r="E56" s="46">
        <v>1329</v>
      </c>
      <c r="F56" s="46">
        <v>1660</v>
      </c>
      <c r="G56" s="47">
        <v>84.38</v>
      </c>
      <c r="H56" s="43" t="s">
        <v>379</v>
      </c>
      <c r="I56" s="50" t="s">
        <v>380</v>
      </c>
    </row>
    <row r="57" spans="1:9">
      <c r="A57" s="42">
        <v>52</v>
      </c>
      <c r="B57" s="43" t="s">
        <v>381</v>
      </c>
      <c r="C57" s="44">
        <v>504</v>
      </c>
      <c r="D57" s="45">
        <v>1185</v>
      </c>
      <c r="E57" s="46">
        <v>1329</v>
      </c>
      <c r="F57" s="46">
        <v>1660</v>
      </c>
      <c r="G57" s="47">
        <v>84.38</v>
      </c>
      <c r="H57" s="43" t="s">
        <v>379</v>
      </c>
      <c r="I57" s="50" t="s">
        <v>380</v>
      </c>
    </row>
    <row r="58" spans="1:9">
      <c r="A58" s="42">
        <v>53</v>
      </c>
      <c r="B58" s="43" t="s">
        <v>381</v>
      </c>
      <c r="C58" s="44">
        <v>506</v>
      </c>
      <c r="D58" s="45">
        <v>1185</v>
      </c>
      <c r="E58" s="46">
        <v>1329</v>
      </c>
      <c r="F58" s="46">
        <v>1660</v>
      </c>
      <c r="G58" s="47">
        <v>84.38</v>
      </c>
      <c r="H58" s="43" t="s">
        <v>379</v>
      </c>
      <c r="I58" s="50" t="s">
        <v>380</v>
      </c>
    </row>
    <row r="59" spans="1:9">
      <c r="A59" s="42">
        <v>54</v>
      </c>
      <c r="B59" s="43" t="s">
        <v>381</v>
      </c>
      <c r="C59" s="44">
        <v>507</v>
      </c>
      <c r="D59" s="45">
        <v>1185</v>
      </c>
      <c r="E59" s="46">
        <v>1329</v>
      </c>
      <c r="F59" s="46">
        <v>1660</v>
      </c>
      <c r="G59" s="47">
        <v>84.38</v>
      </c>
      <c r="H59" s="43" t="s">
        <v>379</v>
      </c>
      <c r="I59" s="50" t="s">
        <v>380</v>
      </c>
    </row>
    <row r="60" spans="1:9">
      <c r="A60" s="42">
        <v>55</v>
      </c>
      <c r="B60" s="43" t="s">
        <v>381</v>
      </c>
      <c r="C60" s="44">
        <v>601</v>
      </c>
      <c r="D60" s="45">
        <v>1185</v>
      </c>
      <c r="E60" s="46">
        <v>1329</v>
      </c>
      <c r="F60" s="46">
        <v>1660</v>
      </c>
      <c r="G60" s="47">
        <v>84.38</v>
      </c>
      <c r="H60" s="43" t="s">
        <v>379</v>
      </c>
      <c r="I60" s="50" t="s">
        <v>380</v>
      </c>
    </row>
    <row r="61" spans="1:9">
      <c r="A61" s="42">
        <v>56</v>
      </c>
      <c r="B61" s="43" t="s">
        <v>381</v>
      </c>
      <c r="C61" s="44">
        <v>602</v>
      </c>
      <c r="D61" s="45">
        <v>1185</v>
      </c>
      <c r="E61" s="46">
        <v>1329</v>
      </c>
      <c r="F61" s="46">
        <v>1660</v>
      </c>
      <c r="G61" s="47">
        <v>84.38</v>
      </c>
      <c r="H61" s="43" t="s">
        <v>379</v>
      </c>
      <c r="I61" s="50" t="s">
        <v>380</v>
      </c>
    </row>
    <row r="62" spans="1:9">
      <c r="A62" s="42">
        <v>57</v>
      </c>
      <c r="B62" s="43" t="s">
        <v>381</v>
      </c>
      <c r="C62" s="44">
        <v>604</v>
      </c>
      <c r="D62" s="45">
        <v>1185</v>
      </c>
      <c r="E62" s="46">
        <v>1329</v>
      </c>
      <c r="F62" s="46">
        <v>1660</v>
      </c>
      <c r="G62" s="47">
        <v>84.38</v>
      </c>
      <c r="H62" s="43" t="s">
        <v>379</v>
      </c>
      <c r="I62" s="50" t="s">
        <v>380</v>
      </c>
    </row>
    <row r="63" spans="1:9">
      <c r="A63" s="42">
        <v>58</v>
      </c>
      <c r="B63" s="43" t="s">
        <v>381</v>
      </c>
      <c r="C63" s="44">
        <v>605</v>
      </c>
      <c r="D63" s="45">
        <v>1185</v>
      </c>
      <c r="E63" s="46">
        <v>1329</v>
      </c>
      <c r="F63" s="46">
        <v>1660</v>
      </c>
      <c r="G63" s="47">
        <v>84.38</v>
      </c>
      <c r="H63" s="43" t="s">
        <v>379</v>
      </c>
      <c r="I63" s="50" t="s">
        <v>380</v>
      </c>
    </row>
    <row r="64" spans="1:9">
      <c r="A64" s="42">
        <v>59</v>
      </c>
      <c r="B64" s="43" t="s">
        <v>381</v>
      </c>
      <c r="C64" s="43">
        <v>607</v>
      </c>
      <c r="D64" s="45">
        <v>1185</v>
      </c>
      <c r="E64" s="46">
        <v>1329</v>
      </c>
      <c r="F64" s="46">
        <v>1660</v>
      </c>
      <c r="G64" s="47">
        <v>84.38</v>
      </c>
      <c r="H64" s="43" t="s">
        <v>382</v>
      </c>
      <c r="I64" s="50" t="s">
        <v>380</v>
      </c>
    </row>
    <row r="65" spans="1:9">
      <c r="A65" s="42">
        <v>60</v>
      </c>
      <c r="B65" s="43" t="s">
        <v>381</v>
      </c>
      <c r="C65" s="44">
        <v>608</v>
      </c>
      <c r="D65" s="45">
        <v>1185</v>
      </c>
      <c r="E65" s="46">
        <v>1329</v>
      </c>
      <c r="F65" s="46">
        <v>1660</v>
      </c>
      <c r="G65" s="47">
        <v>84.38</v>
      </c>
      <c r="H65" s="43" t="s">
        <v>379</v>
      </c>
      <c r="I65" s="50" t="s">
        <v>380</v>
      </c>
    </row>
    <row r="66" spans="1:9">
      <c r="A66" s="42">
        <v>61</v>
      </c>
      <c r="B66" s="43" t="s">
        <v>383</v>
      </c>
      <c r="C66" s="44">
        <v>102</v>
      </c>
      <c r="D66" s="45">
        <v>1185</v>
      </c>
      <c r="E66" s="46">
        <v>1329</v>
      </c>
      <c r="F66" s="46">
        <v>1660</v>
      </c>
      <c r="G66" s="47">
        <v>84.38</v>
      </c>
      <c r="H66" s="43" t="s">
        <v>379</v>
      </c>
      <c r="I66" s="50" t="s">
        <v>380</v>
      </c>
    </row>
    <row r="67" spans="1:9">
      <c r="A67" s="42">
        <v>62</v>
      </c>
      <c r="B67" s="43" t="s">
        <v>383</v>
      </c>
      <c r="C67" s="44">
        <v>103</v>
      </c>
      <c r="D67" s="45">
        <v>1185</v>
      </c>
      <c r="E67" s="46">
        <v>1329</v>
      </c>
      <c r="F67" s="46">
        <v>1660</v>
      </c>
      <c r="G67" s="47">
        <v>84.38</v>
      </c>
      <c r="H67" s="43" t="s">
        <v>379</v>
      </c>
      <c r="I67" s="50" t="s">
        <v>380</v>
      </c>
    </row>
    <row r="68" spans="1:9">
      <c r="A68" s="42">
        <v>63</v>
      </c>
      <c r="B68" s="43" t="s">
        <v>383</v>
      </c>
      <c r="C68" s="44">
        <v>105</v>
      </c>
      <c r="D68" s="45">
        <v>1185</v>
      </c>
      <c r="E68" s="46">
        <v>1329</v>
      </c>
      <c r="F68" s="46">
        <v>1660</v>
      </c>
      <c r="G68" s="47">
        <v>84.38</v>
      </c>
      <c r="H68" s="43" t="s">
        <v>379</v>
      </c>
      <c r="I68" s="50" t="s">
        <v>380</v>
      </c>
    </row>
    <row r="69" spans="1:9">
      <c r="A69" s="42">
        <v>64</v>
      </c>
      <c r="B69" s="43" t="s">
        <v>383</v>
      </c>
      <c r="C69" s="44">
        <v>106</v>
      </c>
      <c r="D69" s="45">
        <v>1185</v>
      </c>
      <c r="E69" s="46">
        <v>1329</v>
      </c>
      <c r="F69" s="46">
        <v>1660</v>
      </c>
      <c r="G69" s="47">
        <v>84.38</v>
      </c>
      <c r="H69" s="43" t="s">
        <v>379</v>
      </c>
      <c r="I69" s="50" t="s">
        <v>380</v>
      </c>
    </row>
    <row r="70" spans="1:9">
      <c r="A70" s="42">
        <v>65</v>
      </c>
      <c r="B70" s="43" t="s">
        <v>383</v>
      </c>
      <c r="C70" s="43">
        <v>201</v>
      </c>
      <c r="D70" s="45">
        <v>1185</v>
      </c>
      <c r="E70" s="46">
        <v>1329</v>
      </c>
      <c r="F70" s="46">
        <v>1660</v>
      </c>
      <c r="G70" s="47">
        <v>84.38</v>
      </c>
      <c r="H70" s="43" t="s">
        <v>382</v>
      </c>
      <c r="I70" s="50" t="s">
        <v>380</v>
      </c>
    </row>
    <row r="71" spans="1:9">
      <c r="A71" s="42">
        <v>66</v>
      </c>
      <c r="B71" s="43" t="s">
        <v>383</v>
      </c>
      <c r="C71" s="43">
        <v>202</v>
      </c>
      <c r="D71" s="45">
        <v>1185</v>
      </c>
      <c r="E71" s="46">
        <v>1329</v>
      </c>
      <c r="F71" s="46">
        <v>1660</v>
      </c>
      <c r="G71" s="47">
        <v>84.38</v>
      </c>
      <c r="H71" s="43" t="s">
        <v>382</v>
      </c>
      <c r="I71" s="50" t="s">
        <v>380</v>
      </c>
    </row>
    <row r="72" spans="1:9">
      <c r="A72" s="42">
        <v>67</v>
      </c>
      <c r="B72" s="43" t="s">
        <v>383</v>
      </c>
      <c r="C72" s="44">
        <v>204</v>
      </c>
      <c r="D72" s="45">
        <v>1185</v>
      </c>
      <c r="E72" s="46">
        <v>1329</v>
      </c>
      <c r="F72" s="46">
        <v>1660</v>
      </c>
      <c r="G72" s="47">
        <v>84.38</v>
      </c>
      <c r="H72" s="43" t="s">
        <v>379</v>
      </c>
      <c r="I72" s="50" t="s">
        <v>380</v>
      </c>
    </row>
    <row r="73" spans="1:9">
      <c r="A73" s="42">
        <v>68</v>
      </c>
      <c r="B73" s="43" t="s">
        <v>383</v>
      </c>
      <c r="C73" s="43">
        <v>205</v>
      </c>
      <c r="D73" s="45">
        <v>1185</v>
      </c>
      <c r="E73" s="46">
        <v>1329</v>
      </c>
      <c r="F73" s="46">
        <v>1660</v>
      </c>
      <c r="G73" s="47">
        <v>84.38</v>
      </c>
      <c r="H73" s="43" t="s">
        <v>382</v>
      </c>
      <c r="I73" s="50" t="s">
        <v>380</v>
      </c>
    </row>
    <row r="74" spans="1:9">
      <c r="A74" s="42">
        <v>69</v>
      </c>
      <c r="B74" s="43" t="s">
        <v>383</v>
      </c>
      <c r="C74" s="44">
        <v>207</v>
      </c>
      <c r="D74" s="45">
        <v>1185</v>
      </c>
      <c r="E74" s="46">
        <v>1329</v>
      </c>
      <c r="F74" s="46">
        <v>1660</v>
      </c>
      <c r="G74" s="47">
        <v>84.38</v>
      </c>
      <c r="H74" s="43" t="s">
        <v>379</v>
      </c>
      <c r="I74" s="50" t="s">
        <v>380</v>
      </c>
    </row>
    <row r="75" spans="1:9">
      <c r="A75" s="42">
        <v>70</v>
      </c>
      <c r="B75" s="43" t="s">
        <v>383</v>
      </c>
      <c r="C75" s="44">
        <v>301</v>
      </c>
      <c r="D75" s="45">
        <v>1185</v>
      </c>
      <c r="E75" s="46">
        <v>1329</v>
      </c>
      <c r="F75" s="46">
        <v>1660</v>
      </c>
      <c r="G75" s="47">
        <v>84.38</v>
      </c>
      <c r="H75" s="43" t="s">
        <v>379</v>
      </c>
      <c r="I75" s="50" t="s">
        <v>380</v>
      </c>
    </row>
    <row r="76" spans="1:9">
      <c r="A76" s="42">
        <v>71</v>
      </c>
      <c r="B76" s="43" t="s">
        <v>383</v>
      </c>
      <c r="C76" s="43">
        <v>303</v>
      </c>
      <c r="D76" s="45">
        <v>1185</v>
      </c>
      <c r="E76" s="46">
        <v>1329</v>
      </c>
      <c r="F76" s="46">
        <v>1660</v>
      </c>
      <c r="G76" s="47">
        <v>84.38</v>
      </c>
      <c r="H76" s="43" t="s">
        <v>382</v>
      </c>
      <c r="I76" s="50" t="s">
        <v>380</v>
      </c>
    </row>
    <row r="77" spans="1:9">
      <c r="A77" s="42">
        <v>72</v>
      </c>
      <c r="B77" s="43" t="s">
        <v>383</v>
      </c>
      <c r="C77" s="44">
        <v>304</v>
      </c>
      <c r="D77" s="45">
        <v>1185</v>
      </c>
      <c r="E77" s="46">
        <v>1329</v>
      </c>
      <c r="F77" s="46">
        <v>1660</v>
      </c>
      <c r="G77" s="47">
        <v>84.38</v>
      </c>
      <c r="H77" s="43" t="s">
        <v>379</v>
      </c>
      <c r="I77" s="50" t="s">
        <v>380</v>
      </c>
    </row>
    <row r="78" spans="1:9">
      <c r="A78" s="42">
        <v>73</v>
      </c>
      <c r="B78" s="43" t="s">
        <v>383</v>
      </c>
      <c r="C78" s="44">
        <v>306</v>
      </c>
      <c r="D78" s="45">
        <v>1185</v>
      </c>
      <c r="E78" s="46">
        <v>1329</v>
      </c>
      <c r="F78" s="46">
        <v>1660</v>
      </c>
      <c r="G78" s="47">
        <v>84.38</v>
      </c>
      <c r="H78" s="43" t="s">
        <v>379</v>
      </c>
      <c r="I78" s="50" t="s">
        <v>380</v>
      </c>
    </row>
    <row r="79" spans="1:9">
      <c r="A79" s="42">
        <v>74</v>
      </c>
      <c r="B79" s="43" t="s">
        <v>383</v>
      </c>
      <c r="C79" s="44">
        <v>307</v>
      </c>
      <c r="D79" s="45">
        <v>1185</v>
      </c>
      <c r="E79" s="46">
        <v>1329</v>
      </c>
      <c r="F79" s="46">
        <v>1660</v>
      </c>
      <c r="G79" s="47">
        <v>84.38</v>
      </c>
      <c r="H79" s="43" t="s">
        <v>379</v>
      </c>
      <c r="I79" s="50" t="s">
        <v>380</v>
      </c>
    </row>
    <row r="80" spans="1:9">
      <c r="A80" s="42">
        <v>75</v>
      </c>
      <c r="B80" s="43" t="s">
        <v>383</v>
      </c>
      <c r="C80" s="44">
        <v>402</v>
      </c>
      <c r="D80" s="45">
        <v>1185</v>
      </c>
      <c r="E80" s="46">
        <v>1329</v>
      </c>
      <c r="F80" s="46">
        <v>1660</v>
      </c>
      <c r="G80" s="47">
        <v>84.38</v>
      </c>
      <c r="H80" s="43" t="s">
        <v>379</v>
      </c>
      <c r="I80" s="50" t="s">
        <v>380</v>
      </c>
    </row>
    <row r="81" spans="1:9">
      <c r="A81" s="42">
        <v>76</v>
      </c>
      <c r="B81" s="43" t="s">
        <v>383</v>
      </c>
      <c r="C81" s="44">
        <v>405</v>
      </c>
      <c r="D81" s="45">
        <v>1185</v>
      </c>
      <c r="E81" s="46">
        <v>1329</v>
      </c>
      <c r="F81" s="46">
        <v>1660</v>
      </c>
      <c r="G81" s="47">
        <v>84.38</v>
      </c>
      <c r="H81" s="43" t="s">
        <v>379</v>
      </c>
      <c r="I81" s="50" t="s">
        <v>380</v>
      </c>
    </row>
    <row r="82" spans="1:9">
      <c r="A82" s="42">
        <v>77</v>
      </c>
      <c r="B82" s="43" t="s">
        <v>383</v>
      </c>
      <c r="C82" s="44">
        <v>406</v>
      </c>
      <c r="D82" s="45">
        <v>1185</v>
      </c>
      <c r="E82" s="46">
        <v>1329</v>
      </c>
      <c r="F82" s="46">
        <v>1660</v>
      </c>
      <c r="G82" s="47">
        <v>84.38</v>
      </c>
      <c r="H82" s="43" t="s">
        <v>379</v>
      </c>
      <c r="I82" s="50" t="s">
        <v>380</v>
      </c>
    </row>
    <row r="83" spans="1:9">
      <c r="A83" s="42">
        <v>78</v>
      </c>
      <c r="B83" s="43" t="s">
        <v>383</v>
      </c>
      <c r="C83" s="44">
        <v>501</v>
      </c>
      <c r="D83" s="45">
        <v>1185</v>
      </c>
      <c r="E83" s="46">
        <v>1329</v>
      </c>
      <c r="F83" s="46">
        <v>1660</v>
      </c>
      <c r="G83" s="47">
        <v>84.38</v>
      </c>
      <c r="H83" s="43" t="s">
        <v>379</v>
      </c>
      <c r="I83" s="50" t="s">
        <v>380</v>
      </c>
    </row>
    <row r="84" spans="1:9">
      <c r="A84" s="42">
        <v>79</v>
      </c>
      <c r="B84" s="43" t="s">
        <v>383</v>
      </c>
      <c r="C84" s="44">
        <v>502</v>
      </c>
      <c r="D84" s="45">
        <v>1185</v>
      </c>
      <c r="E84" s="46">
        <v>1329</v>
      </c>
      <c r="F84" s="46">
        <v>1660</v>
      </c>
      <c r="G84" s="47">
        <v>84.38</v>
      </c>
      <c r="H84" s="43" t="s">
        <v>379</v>
      </c>
      <c r="I84" s="50" t="s">
        <v>380</v>
      </c>
    </row>
    <row r="85" spans="1:9">
      <c r="A85" s="42">
        <v>80</v>
      </c>
      <c r="B85" s="43" t="s">
        <v>383</v>
      </c>
      <c r="C85" s="44">
        <v>504</v>
      </c>
      <c r="D85" s="45">
        <v>1185</v>
      </c>
      <c r="E85" s="46">
        <v>1329</v>
      </c>
      <c r="F85" s="46">
        <v>1660</v>
      </c>
      <c r="G85" s="47">
        <v>84.38</v>
      </c>
      <c r="H85" s="43" t="s">
        <v>379</v>
      </c>
      <c r="I85" s="50" t="s">
        <v>380</v>
      </c>
    </row>
    <row r="86" spans="1:9">
      <c r="A86" s="42">
        <v>81</v>
      </c>
      <c r="B86" s="43" t="s">
        <v>383</v>
      </c>
      <c r="C86" s="44">
        <v>505</v>
      </c>
      <c r="D86" s="45">
        <v>1185</v>
      </c>
      <c r="E86" s="46">
        <v>1329</v>
      </c>
      <c r="F86" s="46">
        <v>1660</v>
      </c>
      <c r="G86" s="47">
        <v>84.38</v>
      </c>
      <c r="H86" s="43" t="s">
        <v>379</v>
      </c>
      <c r="I86" s="50" t="s">
        <v>380</v>
      </c>
    </row>
    <row r="87" spans="1:9">
      <c r="A87" s="42">
        <v>82</v>
      </c>
      <c r="B87" s="43" t="s">
        <v>383</v>
      </c>
      <c r="C87" s="44">
        <v>507</v>
      </c>
      <c r="D87" s="45">
        <v>1185</v>
      </c>
      <c r="E87" s="46">
        <v>1329</v>
      </c>
      <c r="F87" s="46">
        <v>1660</v>
      </c>
      <c r="G87" s="47">
        <v>84.38</v>
      </c>
      <c r="H87" s="43" t="s">
        <v>379</v>
      </c>
      <c r="I87" s="50" t="s">
        <v>380</v>
      </c>
    </row>
    <row r="88" spans="1:9">
      <c r="A88" s="42">
        <v>83</v>
      </c>
      <c r="B88" s="43" t="s">
        <v>383</v>
      </c>
      <c r="C88" s="44">
        <v>601</v>
      </c>
      <c r="D88" s="45">
        <v>1185</v>
      </c>
      <c r="E88" s="46">
        <v>1329</v>
      </c>
      <c r="F88" s="46">
        <v>1660</v>
      </c>
      <c r="G88" s="47">
        <v>84.38</v>
      </c>
      <c r="H88" s="43" t="s">
        <v>379</v>
      </c>
      <c r="I88" s="50" t="s">
        <v>380</v>
      </c>
    </row>
    <row r="89" spans="1:9">
      <c r="A89" s="42">
        <v>84</v>
      </c>
      <c r="B89" s="43" t="s">
        <v>383</v>
      </c>
      <c r="C89" s="43">
        <v>603</v>
      </c>
      <c r="D89" s="45">
        <v>1185</v>
      </c>
      <c r="E89" s="46">
        <v>1329</v>
      </c>
      <c r="F89" s="46">
        <v>1660</v>
      </c>
      <c r="G89" s="47">
        <v>84.38</v>
      </c>
      <c r="H89" s="43" t="s">
        <v>382</v>
      </c>
      <c r="I89" s="50" t="s">
        <v>380</v>
      </c>
    </row>
    <row r="90" spans="1:9">
      <c r="A90" s="42">
        <v>85</v>
      </c>
      <c r="B90" s="43" t="s">
        <v>383</v>
      </c>
      <c r="C90" s="44">
        <v>604</v>
      </c>
      <c r="D90" s="45">
        <v>1185</v>
      </c>
      <c r="E90" s="46">
        <v>1329</v>
      </c>
      <c r="F90" s="46">
        <v>1660</v>
      </c>
      <c r="G90" s="47">
        <v>84.38</v>
      </c>
      <c r="H90" s="43" t="s">
        <v>379</v>
      </c>
      <c r="I90" s="50" t="s">
        <v>380</v>
      </c>
    </row>
    <row r="91" spans="1:9">
      <c r="A91" s="42">
        <v>86</v>
      </c>
      <c r="B91" s="43" t="s">
        <v>383</v>
      </c>
      <c r="C91" s="44">
        <v>606</v>
      </c>
      <c r="D91" s="45">
        <v>1185</v>
      </c>
      <c r="E91" s="46">
        <v>1329</v>
      </c>
      <c r="F91" s="46">
        <v>1660</v>
      </c>
      <c r="G91" s="47">
        <v>84.38</v>
      </c>
      <c r="H91" s="43" t="s">
        <v>379</v>
      </c>
      <c r="I91" s="50" t="s">
        <v>380</v>
      </c>
    </row>
    <row r="92" spans="1:9">
      <c r="A92" s="42">
        <v>87</v>
      </c>
      <c r="B92" s="43" t="s">
        <v>383</v>
      </c>
      <c r="C92" s="44">
        <v>607</v>
      </c>
      <c r="D92" s="45">
        <v>1185</v>
      </c>
      <c r="E92" s="46">
        <v>1329</v>
      </c>
      <c r="F92" s="46">
        <v>1660</v>
      </c>
      <c r="G92" s="47">
        <v>84.38</v>
      </c>
      <c r="H92" s="43" t="s">
        <v>379</v>
      </c>
      <c r="I92" s="50" t="s">
        <v>380</v>
      </c>
    </row>
    <row r="93" spans="1:9">
      <c r="A93" s="42">
        <v>88</v>
      </c>
      <c r="B93" s="43" t="s">
        <v>384</v>
      </c>
      <c r="C93" s="43">
        <v>102</v>
      </c>
      <c r="D93" s="45">
        <v>1185</v>
      </c>
      <c r="E93" s="46">
        <v>1329</v>
      </c>
      <c r="F93" s="46">
        <v>1660</v>
      </c>
      <c r="G93" s="47">
        <v>84.38</v>
      </c>
      <c r="H93" s="43" t="s">
        <v>382</v>
      </c>
      <c r="I93" s="50" t="s">
        <v>380</v>
      </c>
    </row>
    <row r="94" spans="1:9">
      <c r="A94" s="42">
        <v>89</v>
      </c>
      <c r="B94" s="43" t="s">
        <v>384</v>
      </c>
      <c r="C94" s="44">
        <v>103</v>
      </c>
      <c r="D94" s="45">
        <v>1185</v>
      </c>
      <c r="E94" s="46">
        <v>1329</v>
      </c>
      <c r="F94" s="46">
        <v>1660</v>
      </c>
      <c r="G94" s="47">
        <v>84.38</v>
      </c>
      <c r="H94" s="43" t="s">
        <v>379</v>
      </c>
      <c r="I94" s="50" t="s">
        <v>380</v>
      </c>
    </row>
    <row r="95" spans="1:9">
      <c r="A95" s="42">
        <v>90</v>
      </c>
      <c r="B95" s="43" t="s">
        <v>384</v>
      </c>
      <c r="C95" s="44">
        <v>105</v>
      </c>
      <c r="D95" s="45">
        <v>1185</v>
      </c>
      <c r="E95" s="46">
        <v>1329</v>
      </c>
      <c r="F95" s="46">
        <v>1660</v>
      </c>
      <c r="G95" s="47">
        <v>84.38</v>
      </c>
      <c r="H95" s="43" t="s">
        <v>379</v>
      </c>
      <c r="I95" s="50" t="s">
        <v>380</v>
      </c>
    </row>
    <row r="96" spans="1:9">
      <c r="A96" s="42">
        <v>91</v>
      </c>
      <c r="B96" s="43" t="s">
        <v>384</v>
      </c>
      <c r="C96" s="44">
        <v>106</v>
      </c>
      <c r="D96" s="45">
        <v>1185</v>
      </c>
      <c r="E96" s="46">
        <v>1329</v>
      </c>
      <c r="F96" s="46">
        <v>1660</v>
      </c>
      <c r="G96" s="47">
        <v>84.38</v>
      </c>
      <c r="H96" s="43" t="s">
        <v>379</v>
      </c>
      <c r="I96" s="50" t="s">
        <v>380</v>
      </c>
    </row>
    <row r="97" spans="1:9">
      <c r="A97" s="42">
        <v>92</v>
      </c>
      <c r="B97" s="43" t="s">
        <v>384</v>
      </c>
      <c r="C97" s="44">
        <v>108</v>
      </c>
      <c r="D97" s="45">
        <v>1185</v>
      </c>
      <c r="E97" s="46">
        <v>1329</v>
      </c>
      <c r="F97" s="46">
        <v>1660</v>
      </c>
      <c r="G97" s="47">
        <v>84.38</v>
      </c>
      <c r="H97" s="43" t="s">
        <v>379</v>
      </c>
      <c r="I97" s="50" t="s">
        <v>380</v>
      </c>
    </row>
    <row r="98" spans="1:9">
      <c r="A98" s="42">
        <v>93</v>
      </c>
      <c r="B98" s="43" t="s">
        <v>384</v>
      </c>
      <c r="C98" s="43">
        <v>201</v>
      </c>
      <c r="D98" s="45">
        <v>1185</v>
      </c>
      <c r="E98" s="46">
        <v>1329</v>
      </c>
      <c r="F98" s="46">
        <v>1660</v>
      </c>
      <c r="G98" s="47">
        <v>84.38</v>
      </c>
      <c r="H98" s="43" t="s">
        <v>382</v>
      </c>
      <c r="I98" s="50" t="s">
        <v>380</v>
      </c>
    </row>
    <row r="99" spans="1:9">
      <c r="A99" s="42">
        <v>94</v>
      </c>
      <c r="B99" s="43" t="s">
        <v>384</v>
      </c>
      <c r="C99" s="43">
        <v>203</v>
      </c>
      <c r="D99" s="45">
        <v>1185</v>
      </c>
      <c r="E99" s="46">
        <v>1329</v>
      </c>
      <c r="F99" s="46">
        <v>1660</v>
      </c>
      <c r="G99" s="47">
        <v>84.38</v>
      </c>
      <c r="H99" s="43" t="s">
        <v>382</v>
      </c>
      <c r="I99" s="50" t="s">
        <v>380</v>
      </c>
    </row>
    <row r="100" spans="1:9">
      <c r="A100" s="42">
        <v>95</v>
      </c>
      <c r="B100" s="43" t="s">
        <v>384</v>
      </c>
      <c r="C100" s="43">
        <v>204</v>
      </c>
      <c r="D100" s="45">
        <v>1185</v>
      </c>
      <c r="E100" s="46">
        <v>1329</v>
      </c>
      <c r="F100" s="46">
        <v>1660</v>
      </c>
      <c r="G100" s="47">
        <v>84.38</v>
      </c>
      <c r="H100" s="43" t="s">
        <v>382</v>
      </c>
      <c r="I100" s="50" t="s">
        <v>380</v>
      </c>
    </row>
    <row r="101" spans="1:9">
      <c r="A101" s="42">
        <v>96</v>
      </c>
      <c r="B101" s="43" t="s">
        <v>384</v>
      </c>
      <c r="C101" s="43">
        <v>206</v>
      </c>
      <c r="D101" s="45">
        <v>1185</v>
      </c>
      <c r="E101" s="46">
        <v>1329</v>
      </c>
      <c r="F101" s="46">
        <v>1660</v>
      </c>
      <c r="G101" s="47">
        <v>84.38</v>
      </c>
      <c r="H101" s="43" t="s">
        <v>382</v>
      </c>
      <c r="I101" s="50" t="s">
        <v>380</v>
      </c>
    </row>
    <row r="102" spans="1:9">
      <c r="A102" s="42">
        <v>97</v>
      </c>
      <c r="B102" s="43" t="s">
        <v>384</v>
      </c>
      <c r="C102" s="43">
        <v>207</v>
      </c>
      <c r="D102" s="45">
        <v>1185</v>
      </c>
      <c r="E102" s="46">
        <v>1329</v>
      </c>
      <c r="F102" s="46">
        <v>1660</v>
      </c>
      <c r="G102" s="47">
        <v>84.38</v>
      </c>
      <c r="H102" s="43" t="s">
        <v>382</v>
      </c>
      <c r="I102" s="50" t="s">
        <v>380</v>
      </c>
    </row>
    <row r="103" spans="1:9">
      <c r="A103" s="42">
        <v>98</v>
      </c>
      <c r="B103" s="43" t="s">
        <v>384</v>
      </c>
      <c r="C103" s="44">
        <v>301</v>
      </c>
      <c r="D103" s="45">
        <v>1185</v>
      </c>
      <c r="E103" s="46">
        <v>1329</v>
      </c>
      <c r="F103" s="46">
        <v>1660</v>
      </c>
      <c r="G103" s="47">
        <v>84.38</v>
      </c>
      <c r="H103" s="43" t="s">
        <v>379</v>
      </c>
      <c r="I103" s="50" t="s">
        <v>380</v>
      </c>
    </row>
    <row r="104" spans="1:9">
      <c r="A104" s="42">
        <v>99</v>
      </c>
      <c r="B104" s="43" t="s">
        <v>384</v>
      </c>
      <c r="C104" s="44">
        <v>302</v>
      </c>
      <c r="D104" s="45">
        <v>1185</v>
      </c>
      <c r="E104" s="46">
        <v>1329</v>
      </c>
      <c r="F104" s="46">
        <v>1660</v>
      </c>
      <c r="G104" s="47">
        <v>84.38</v>
      </c>
      <c r="H104" s="43" t="s">
        <v>379</v>
      </c>
      <c r="I104" s="50" t="s">
        <v>380</v>
      </c>
    </row>
    <row r="105" spans="1:9">
      <c r="A105" s="42">
        <v>100</v>
      </c>
      <c r="B105" s="43" t="s">
        <v>384</v>
      </c>
      <c r="C105" s="44">
        <v>304</v>
      </c>
      <c r="D105" s="45">
        <v>1185</v>
      </c>
      <c r="E105" s="46">
        <v>1329</v>
      </c>
      <c r="F105" s="46">
        <v>1660</v>
      </c>
      <c r="G105" s="47">
        <v>84.38</v>
      </c>
      <c r="H105" s="43" t="s">
        <v>379</v>
      </c>
      <c r="I105" s="50" t="s">
        <v>380</v>
      </c>
    </row>
    <row r="106" spans="1:9">
      <c r="A106" s="42">
        <v>101</v>
      </c>
      <c r="B106" s="43" t="s">
        <v>384</v>
      </c>
      <c r="C106" s="44">
        <v>305</v>
      </c>
      <c r="D106" s="45">
        <v>1185</v>
      </c>
      <c r="E106" s="46">
        <v>1329</v>
      </c>
      <c r="F106" s="46">
        <v>1660</v>
      </c>
      <c r="G106" s="47">
        <v>84.38</v>
      </c>
      <c r="H106" s="43" t="s">
        <v>379</v>
      </c>
      <c r="I106" s="50" t="s">
        <v>380</v>
      </c>
    </row>
    <row r="107" spans="1:9">
      <c r="A107" s="42">
        <v>102</v>
      </c>
      <c r="B107" s="43" t="s">
        <v>384</v>
      </c>
      <c r="C107" s="44">
        <v>307</v>
      </c>
      <c r="D107" s="45">
        <v>1185</v>
      </c>
      <c r="E107" s="46">
        <v>1329</v>
      </c>
      <c r="F107" s="46">
        <v>1660</v>
      </c>
      <c r="G107" s="47">
        <v>84.38</v>
      </c>
      <c r="H107" s="43" t="s">
        <v>379</v>
      </c>
      <c r="I107" s="50" t="s">
        <v>380</v>
      </c>
    </row>
    <row r="108" spans="1:9">
      <c r="A108" s="42">
        <v>103</v>
      </c>
      <c r="B108" s="43" t="s">
        <v>384</v>
      </c>
      <c r="C108" s="44">
        <v>308</v>
      </c>
      <c r="D108" s="45">
        <v>1185</v>
      </c>
      <c r="E108" s="46">
        <v>1329</v>
      </c>
      <c r="F108" s="46">
        <v>1660</v>
      </c>
      <c r="G108" s="47">
        <v>84.38</v>
      </c>
      <c r="H108" s="43" t="s">
        <v>379</v>
      </c>
      <c r="I108" s="50" t="s">
        <v>380</v>
      </c>
    </row>
    <row r="109" spans="1:9">
      <c r="A109" s="42">
        <v>104</v>
      </c>
      <c r="B109" s="43" t="s">
        <v>384</v>
      </c>
      <c r="C109" s="44">
        <v>402</v>
      </c>
      <c r="D109" s="45">
        <v>1185</v>
      </c>
      <c r="E109" s="46">
        <v>1329</v>
      </c>
      <c r="F109" s="46">
        <v>1660</v>
      </c>
      <c r="G109" s="47">
        <v>84.38</v>
      </c>
      <c r="H109" s="43" t="s">
        <v>379</v>
      </c>
      <c r="I109" s="50" t="s">
        <v>380</v>
      </c>
    </row>
    <row r="110" spans="1:9">
      <c r="A110" s="42">
        <v>105</v>
      </c>
      <c r="B110" s="43" t="s">
        <v>384</v>
      </c>
      <c r="C110" s="44">
        <v>403</v>
      </c>
      <c r="D110" s="45">
        <v>1185</v>
      </c>
      <c r="E110" s="46">
        <v>1329</v>
      </c>
      <c r="F110" s="46">
        <v>1660</v>
      </c>
      <c r="G110" s="47">
        <v>84.38</v>
      </c>
      <c r="H110" s="43" t="s">
        <v>379</v>
      </c>
      <c r="I110" s="50" t="s">
        <v>380</v>
      </c>
    </row>
    <row r="111" spans="1:9">
      <c r="A111" s="42">
        <v>106</v>
      </c>
      <c r="B111" s="43" t="s">
        <v>384</v>
      </c>
      <c r="C111" s="44">
        <v>405</v>
      </c>
      <c r="D111" s="45">
        <v>1185</v>
      </c>
      <c r="E111" s="46">
        <v>1329</v>
      </c>
      <c r="F111" s="46">
        <v>1660</v>
      </c>
      <c r="G111" s="47">
        <v>84.38</v>
      </c>
      <c r="H111" s="43" t="s">
        <v>379</v>
      </c>
      <c r="I111" s="50" t="s">
        <v>380</v>
      </c>
    </row>
    <row r="112" spans="1:9">
      <c r="A112" s="42">
        <v>107</v>
      </c>
      <c r="B112" s="43" t="s">
        <v>384</v>
      </c>
      <c r="C112" s="44">
        <v>406</v>
      </c>
      <c r="D112" s="45">
        <v>1185</v>
      </c>
      <c r="E112" s="46">
        <v>1329</v>
      </c>
      <c r="F112" s="46">
        <v>1660</v>
      </c>
      <c r="G112" s="47">
        <v>84.38</v>
      </c>
      <c r="H112" s="43" t="s">
        <v>379</v>
      </c>
      <c r="I112" s="50" t="s">
        <v>380</v>
      </c>
    </row>
    <row r="113" spans="1:9">
      <c r="A113" s="42">
        <v>108</v>
      </c>
      <c r="B113" s="43" t="s">
        <v>384</v>
      </c>
      <c r="C113" s="44">
        <v>408</v>
      </c>
      <c r="D113" s="45">
        <v>1185</v>
      </c>
      <c r="E113" s="46">
        <v>1329</v>
      </c>
      <c r="F113" s="46">
        <v>1660</v>
      </c>
      <c r="G113" s="47">
        <v>84.38</v>
      </c>
      <c r="H113" s="43" t="s">
        <v>379</v>
      </c>
      <c r="I113" s="50" t="s">
        <v>380</v>
      </c>
    </row>
    <row r="114" spans="1:9">
      <c r="A114" s="42">
        <v>109</v>
      </c>
      <c r="B114" s="43" t="s">
        <v>384</v>
      </c>
      <c r="C114" s="44">
        <v>501</v>
      </c>
      <c r="D114" s="45">
        <v>1185</v>
      </c>
      <c r="E114" s="46">
        <v>1329</v>
      </c>
      <c r="F114" s="46">
        <v>1660</v>
      </c>
      <c r="G114" s="47">
        <v>84.38</v>
      </c>
      <c r="H114" s="43" t="s">
        <v>379</v>
      </c>
      <c r="I114" s="50" t="s">
        <v>380</v>
      </c>
    </row>
    <row r="115" spans="1:9">
      <c r="A115" s="42">
        <v>110</v>
      </c>
      <c r="B115" s="43" t="s">
        <v>384</v>
      </c>
      <c r="C115" s="44">
        <v>503</v>
      </c>
      <c r="D115" s="45">
        <v>1185</v>
      </c>
      <c r="E115" s="46">
        <v>1329</v>
      </c>
      <c r="F115" s="46">
        <v>1660</v>
      </c>
      <c r="G115" s="47">
        <v>84.38</v>
      </c>
      <c r="H115" s="43" t="s">
        <v>379</v>
      </c>
      <c r="I115" s="50" t="s">
        <v>380</v>
      </c>
    </row>
    <row r="116" spans="1:9">
      <c r="A116" s="42">
        <v>111</v>
      </c>
      <c r="B116" s="43" t="s">
        <v>384</v>
      </c>
      <c r="C116" s="44">
        <v>504</v>
      </c>
      <c r="D116" s="45">
        <v>1185</v>
      </c>
      <c r="E116" s="46">
        <v>1329</v>
      </c>
      <c r="F116" s="46">
        <v>1660</v>
      </c>
      <c r="G116" s="47">
        <v>84.38</v>
      </c>
      <c r="H116" s="43" t="s">
        <v>379</v>
      </c>
      <c r="I116" s="50" t="s">
        <v>380</v>
      </c>
    </row>
    <row r="117" spans="1:9">
      <c r="A117" s="42">
        <v>112</v>
      </c>
      <c r="B117" s="43" t="s">
        <v>384</v>
      </c>
      <c r="C117" s="44">
        <v>506</v>
      </c>
      <c r="D117" s="45">
        <v>1185</v>
      </c>
      <c r="E117" s="46">
        <v>1329</v>
      </c>
      <c r="F117" s="46">
        <v>1660</v>
      </c>
      <c r="G117" s="47">
        <v>84.38</v>
      </c>
      <c r="H117" s="43" t="s">
        <v>379</v>
      </c>
      <c r="I117" s="50" t="s">
        <v>380</v>
      </c>
    </row>
    <row r="118" spans="1:9">
      <c r="A118" s="42">
        <v>113</v>
      </c>
      <c r="B118" s="43" t="s">
        <v>384</v>
      </c>
      <c r="C118" s="44">
        <v>507</v>
      </c>
      <c r="D118" s="45">
        <v>1185</v>
      </c>
      <c r="E118" s="46">
        <v>1329</v>
      </c>
      <c r="F118" s="46">
        <v>1660</v>
      </c>
      <c r="G118" s="47">
        <v>84.38</v>
      </c>
      <c r="H118" s="43" t="s">
        <v>379</v>
      </c>
      <c r="I118" s="50" t="s">
        <v>380</v>
      </c>
    </row>
    <row r="119" spans="1:9">
      <c r="A119" s="42">
        <v>114</v>
      </c>
      <c r="B119" s="43" t="s">
        <v>384</v>
      </c>
      <c r="C119" s="44">
        <v>601</v>
      </c>
      <c r="D119" s="45">
        <v>1185</v>
      </c>
      <c r="E119" s="46">
        <v>1329</v>
      </c>
      <c r="F119" s="46">
        <v>1660</v>
      </c>
      <c r="G119" s="47">
        <v>84.38</v>
      </c>
      <c r="H119" s="43" t="s">
        <v>379</v>
      </c>
      <c r="I119" s="50" t="s">
        <v>380</v>
      </c>
    </row>
    <row r="120" spans="1:9">
      <c r="A120" s="42">
        <v>115</v>
      </c>
      <c r="B120" s="43" t="s">
        <v>384</v>
      </c>
      <c r="C120" s="44">
        <v>602</v>
      </c>
      <c r="D120" s="45">
        <v>1185</v>
      </c>
      <c r="E120" s="46">
        <v>1329</v>
      </c>
      <c r="F120" s="46">
        <v>1660</v>
      </c>
      <c r="G120" s="47">
        <v>84.38</v>
      </c>
      <c r="H120" s="43" t="s">
        <v>379</v>
      </c>
      <c r="I120" s="50" t="s">
        <v>380</v>
      </c>
    </row>
    <row r="121" spans="1:9">
      <c r="A121" s="42">
        <v>116</v>
      </c>
      <c r="B121" s="43" t="s">
        <v>384</v>
      </c>
      <c r="C121" s="44">
        <v>604</v>
      </c>
      <c r="D121" s="45">
        <v>1185</v>
      </c>
      <c r="E121" s="46">
        <v>1329</v>
      </c>
      <c r="F121" s="46">
        <v>1660</v>
      </c>
      <c r="G121" s="47">
        <v>84.38</v>
      </c>
      <c r="H121" s="43" t="s">
        <v>379</v>
      </c>
      <c r="I121" s="50" t="s">
        <v>380</v>
      </c>
    </row>
    <row r="122" spans="1:9">
      <c r="A122" s="42">
        <v>117</v>
      </c>
      <c r="B122" s="43" t="s">
        <v>384</v>
      </c>
      <c r="C122" s="44">
        <v>605</v>
      </c>
      <c r="D122" s="45">
        <v>1185</v>
      </c>
      <c r="E122" s="46">
        <v>1329</v>
      </c>
      <c r="F122" s="46">
        <v>1660</v>
      </c>
      <c r="G122" s="47">
        <v>84.38</v>
      </c>
      <c r="H122" s="43" t="s">
        <v>379</v>
      </c>
      <c r="I122" s="50" t="s">
        <v>380</v>
      </c>
    </row>
    <row r="123" spans="1:9">
      <c r="A123" s="42">
        <v>118</v>
      </c>
      <c r="B123" s="43" t="s">
        <v>384</v>
      </c>
      <c r="C123" s="43">
        <v>607</v>
      </c>
      <c r="D123" s="45">
        <v>1185</v>
      </c>
      <c r="E123" s="46">
        <v>1329</v>
      </c>
      <c r="F123" s="46">
        <v>1660</v>
      </c>
      <c r="G123" s="47">
        <v>84.38</v>
      </c>
      <c r="H123" s="43" t="s">
        <v>382</v>
      </c>
      <c r="I123" s="50" t="s">
        <v>380</v>
      </c>
    </row>
    <row r="124" spans="1:9">
      <c r="A124" s="42">
        <v>119</v>
      </c>
      <c r="B124" s="43" t="s">
        <v>384</v>
      </c>
      <c r="C124" s="44">
        <v>608</v>
      </c>
      <c r="D124" s="45">
        <v>1185</v>
      </c>
      <c r="E124" s="46">
        <v>1329</v>
      </c>
      <c r="F124" s="46">
        <v>1660</v>
      </c>
      <c r="G124" s="47">
        <v>84.38</v>
      </c>
      <c r="H124" s="43" t="s">
        <v>379</v>
      </c>
      <c r="I124" s="50" t="s">
        <v>380</v>
      </c>
    </row>
    <row r="125" spans="1:9">
      <c r="A125" s="42">
        <v>120</v>
      </c>
      <c r="B125" s="43" t="s">
        <v>385</v>
      </c>
      <c r="C125" s="43">
        <v>102</v>
      </c>
      <c r="D125" s="45">
        <v>1185</v>
      </c>
      <c r="E125" s="46">
        <v>1329</v>
      </c>
      <c r="F125" s="46">
        <v>1660</v>
      </c>
      <c r="G125" s="47">
        <v>84.38</v>
      </c>
      <c r="H125" s="43" t="s">
        <v>382</v>
      </c>
      <c r="I125" s="50" t="s">
        <v>380</v>
      </c>
    </row>
    <row r="126" spans="1:9">
      <c r="A126" s="42">
        <v>121</v>
      </c>
      <c r="B126" s="43" t="s">
        <v>385</v>
      </c>
      <c r="C126" s="43">
        <v>103</v>
      </c>
      <c r="D126" s="45">
        <v>1185</v>
      </c>
      <c r="E126" s="46">
        <v>1329</v>
      </c>
      <c r="F126" s="46">
        <v>1660</v>
      </c>
      <c r="G126" s="47">
        <v>84.38</v>
      </c>
      <c r="H126" s="43" t="s">
        <v>382</v>
      </c>
      <c r="I126" s="50" t="s">
        <v>380</v>
      </c>
    </row>
    <row r="127" spans="1:9">
      <c r="A127" s="42">
        <v>122</v>
      </c>
      <c r="B127" s="43" t="s">
        <v>385</v>
      </c>
      <c r="C127" s="43">
        <v>105</v>
      </c>
      <c r="D127" s="45">
        <v>1185</v>
      </c>
      <c r="E127" s="46">
        <v>1329</v>
      </c>
      <c r="F127" s="46">
        <v>1660</v>
      </c>
      <c r="G127" s="47">
        <v>84.38</v>
      </c>
      <c r="H127" s="43" t="s">
        <v>382</v>
      </c>
      <c r="I127" s="50" t="s">
        <v>380</v>
      </c>
    </row>
    <row r="128" spans="1:9">
      <c r="A128" s="42">
        <v>123</v>
      </c>
      <c r="B128" s="43" t="s">
        <v>385</v>
      </c>
      <c r="C128" s="43">
        <v>106</v>
      </c>
      <c r="D128" s="45">
        <v>1185</v>
      </c>
      <c r="E128" s="46">
        <v>1329</v>
      </c>
      <c r="F128" s="46">
        <v>1660</v>
      </c>
      <c r="G128" s="47">
        <v>84.38</v>
      </c>
      <c r="H128" s="43" t="s">
        <v>382</v>
      </c>
      <c r="I128" s="50" t="s">
        <v>380</v>
      </c>
    </row>
    <row r="129" spans="1:9">
      <c r="A129" s="42">
        <v>124</v>
      </c>
      <c r="B129" s="43" t="s">
        <v>385</v>
      </c>
      <c r="C129" s="43">
        <v>201</v>
      </c>
      <c r="D129" s="45">
        <v>1185</v>
      </c>
      <c r="E129" s="46">
        <v>1329</v>
      </c>
      <c r="F129" s="46">
        <v>1660</v>
      </c>
      <c r="G129" s="47">
        <v>84.38</v>
      </c>
      <c r="H129" s="43" t="s">
        <v>382</v>
      </c>
      <c r="I129" s="50" t="s">
        <v>380</v>
      </c>
    </row>
    <row r="130" spans="1:9">
      <c r="A130" s="42">
        <v>125</v>
      </c>
      <c r="B130" s="43" t="s">
        <v>385</v>
      </c>
      <c r="C130" s="43">
        <v>202</v>
      </c>
      <c r="D130" s="45">
        <v>1185</v>
      </c>
      <c r="E130" s="46">
        <v>1329</v>
      </c>
      <c r="F130" s="46">
        <v>1660</v>
      </c>
      <c r="G130" s="47">
        <v>84.38</v>
      </c>
      <c r="H130" s="43" t="s">
        <v>382</v>
      </c>
      <c r="I130" s="50" t="s">
        <v>380</v>
      </c>
    </row>
    <row r="131" spans="1:9">
      <c r="A131" s="42">
        <v>126</v>
      </c>
      <c r="B131" s="43" t="s">
        <v>385</v>
      </c>
      <c r="C131" s="43">
        <v>204</v>
      </c>
      <c r="D131" s="45">
        <v>1185</v>
      </c>
      <c r="E131" s="46">
        <v>1329</v>
      </c>
      <c r="F131" s="46">
        <v>1660</v>
      </c>
      <c r="G131" s="47">
        <v>84.38</v>
      </c>
      <c r="H131" s="43" t="s">
        <v>382</v>
      </c>
      <c r="I131" s="50" t="s">
        <v>380</v>
      </c>
    </row>
    <row r="132" spans="1:9">
      <c r="A132" s="42">
        <v>127</v>
      </c>
      <c r="B132" s="43" t="s">
        <v>385</v>
      </c>
      <c r="C132" s="43">
        <v>205</v>
      </c>
      <c r="D132" s="45">
        <v>1185</v>
      </c>
      <c r="E132" s="46">
        <v>1329</v>
      </c>
      <c r="F132" s="46">
        <v>1660</v>
      </c>
      <c r="G132" s="47">
        <v>84.38</v>
      </c>
      <c r="H132" s="43" t="s">
        <v>382</v>
      </c>
      <c r="I132" s="50" t="s">
        <v>380</v>
      </c>
    </row>
    <row r="133" spans="1:9">
      <c r="A133" s="42">
        <v>128</v>
      </c>
      <c r="B133" s="43" t="s">
        <v>385</v>
      </c>
      <c r="C133" s="43">
        <v>207</v>
      </c>
      <c r="D133" s="45">
        <v>1185</v>
      </c>
      <c r="E133" s="46">
        <v>1329</v>
      </c>
      <c r="F133" s="46">
        <v>1660</v>
      </c>
      <c r="G133" s="47">
        <v>84.38</v>
      </c>
      <c r="H133" s="43" t="s">
        <v>382</v>
      </c>
      <c r="I133" s="50" t="s">
        <v>380</v>
      </c>
    </row>
    <row r="134" spans="1:9">
      <c r="A134" s="42">
        <v>129</v>
      </c>
      <c r="B134" s="43" t="s">
        <v>385</v>
      </c>
      <c r="C134" s="44">
        <v>301</v>
      </c>
      <c r="D134" s="45">
        <v>1185</v>
      </c>
      <c r="E134" s="46">
        <v>1329</v>
      </c>
      <c r="F134" s="46">
        <v>1660</v>
      </c>
      <c r="G134" s="47">
        <v>84.38</v>
      </c>
      <c r="H134" s="43" t="s">
        <v>379</v>
      </c>
      <c r="I134" s="50" t="s">
        <v>380</v>
      </c>
    </row>
    <row r="135" spans="1:9">
      <c r="A135" s="42">
        <v>130</v>
      </c>
      <c r="B135" s="43" t="s">
        <v>385</v>
      </c>
      <c r="C135" s="43">
        <v>303</v>
      </c>
      <c r="D135" s="45">
        <v>1185</v>
      </c>
      <c r="E135" s="46">
        <v>1329</v>
      </c>
      <c r="F135" s="46">
        <v>1660</v>
      </c>
      <c r="G135" s="47">
        <v>84.38</v>
      </c>
      <c r="H135" s="43" t="s">
        <v>382</v>
      </c>
      <c r="I135" s="50" t="s">
        <v>380</v>
      </c>
    </row>
    <row r="136" spans="1:9">
      <c r="A136" s="42">
        <v>131</v>
      </c>
      <c r="B136" s="43" t="s">
        <v>385</v>
      </c>
      <c r="C136" s="43">
        <v>304</v>
      </c>
      <c r="D136" s="45">
        <v>1185</v>
      </c>
      <c r="E136" s="46">
        <v>1329</v>
      </c>
      <c r="F136" s="46">
        <v>1660</v>
      </c>
      <c r="G136" s="47">
        <v>84.38</v>
      </c>
      <c r="H136" s="43" t="s">
        <v>382</v>
      </c>
      <c r="I136" s="50" t="s">
        <v>380</v>
      </c>
    </row>
    <row r="137" spans="1:9">
      <c r="A137" s="42">
        <v>132</v>
      </c>
      <c r="B137" s="43" t="s">
        <v>385</v>
      </c>
      <c r="C137" s="44">
        <v>306</v>
      </c>
      <c r="D137" s="45">
        <v>1185</v>
      </c>
      <c r="E137" s="46">
        <v>1329</v>
      </c>
      <c r="F137" s="46">
        <v>1660</v>
      </c>
      <c r="G137" s="47">
        <v>84.38</v>
      </c>
      <c r="H137" s="43" t="s">
        <v>379</v>
      </c>
      <c r="I137" s="50" t="s">
        <v>380</v>
      </c>
    </row>
    <row r="138" spans="1:9">
      <c r="A138" s="42">
        <v>133</v>
      </c>
      <c r="B138" s="43" t="s">
        <v>385</v>
      </c>
      <c r="C138" s="44">
        <v>307</v>
      </c>
      <c r="D138" s="45">
        <v>1185</v>
      </c>
      <c r="E138" s="46">
        <v>1329</v>
      </c>
      <c r="F138" s="46">
        <v>1660</v>
      </c>
      <c r="G138" s="47">
        <v>84.38</v>
      </c>
      <c r="H138" s="43" t="s">
        <v>379</v>
      </c>
      <c r="I138" s="50" t="s">
        <v>380</v>
      </c>
    </row>
    <row r="139" spans="1:9">
      <c r="A139" s="42">
        <v>134</v>
      </c>
      <c r="B139" s="43" t="s">
        <v>385</v>
      </c>
      <c r="C139" s="43">
        <v>402</v>
      </c>
      <c r="D139" s="45">
        <v>1185</v>
      </c>
      <c r="E139" s="46">
        <v>1329</v>
      </c>
      <c r="F139" s="46">
        <v>1660</v>
      </c>
      <c r="G139" s="47">
        <v>84.38</v>
      </c>
      <c r="H139" s="43" t="s">
        <v>382</v>
      </c>
      <c r="I139" s="50" t="s">
        <v>380</v>
      </c>
    </row>
    <row r="140" spans="1:9">
      <c r="A140" s="42">
        <v>135</v>
      </c>
      <c r="B140" s="43" t="s">
        <v>385</v>
      </c>
      <c r="C140" s="43">
        <v>403</v>
      </c>
      <c r="D140" s="45">
        <v>1185</v>
      </c>
      <c r="E140" s="46">
        <v>1329</v>
      </c>
      <c r="F140" s="46">
        <v>1660</v>
      </c>
      <c r="G140" s="47">
        <v>84.38</v>
      </c>
      <c r="H140" s="43" t="s">
        <v>382</v>
      </c>
      <c r="I140" s="50" t="s">
        <v>380</v>
      </c>
    </row>
    <row r="141" spans="1:9">
      <c r="A141" s="42">
        <v>136</v>
      </c>
      <c r="B141" s="43" t="s">
        <v>385</v>
      </c>
      <c r="C141" s="44">
        <v>405</v>
      </c>
      <c r="D141" s="45">
        <v>1185</v>
      </c>
      <c r="E141" s="46">
        <v>1329</v>
      </c>
      <c r="F141" s="46">
        <v>1660</v>
      </c>
      <c r="G141" s="47">
        <v>84.38</v>
      </c>
      <c r="H141" s="43" t="s">
        <v>379</v>
      </c>
      <c r="I141" s="50" t="s">
        <v>380</v>
      </c>
    </row>
    <row r="142" spans="1:9">
      <c r="A142" s="42">
        <v>137</v>
      </c>
      <c r="B142" s="43" t="s">
        <v>385</v>
      </c>
      <c r="C142" s="43">
        <v>406</v>
      </c>
      <c r="D142" s="45">
        <v>1185</v>
      </c>
      <c r="E142" s="46">
        <v>1329</v>
      </c>
      <c r="F142" s="46">
        <v>1660</v>
      </c>
      <c r="G142" s="47">
        <v>84.38</v>
      </c>
      <c r="H142" s="43" t="s">
        <v>382</v>
      </c>
      <c r="I142" s="50" t="s">
        <v>380</v>
      </c>
    </row>
    <row r="143" spans="1:9">
      <c r="A143" s="42">
        <v>138</v>
      </c>
      <c r="B143" s="43" t="s">
        <v>385</v>
      </c>
      <c r="C143" s="43">
        <v>501</v>
      </c>
      <c r="D143" s="45">
        <v>1185</v>
      </c>
      <c r="E143" s="46">
        <v>1329</v>
      </c>
      <c r="F143" s="46">
        <v>1660</v>
      </c>
      <c r="G143" s="47">
        <v>84.38</v>
      </c>
      <c r="H143" s="43" t="s">
        <v>382</v>
      </c>
      <c r="I143" s="50" t="s">
        <v>380</v>
      </c>
    </row>
    <row r="144" spans="1:9">
      <c r="A144" s="42">
        <v>139</v>
      </c>
      <c r="B144" s="43" t="s">
        <v>385</v>
      </c>
      <c r="C144" s="43">
        <v>502</v>
      </c>
      <c r="D144" s="45">
        <v>1185</v>
      </c>
      <c r="E144" s="46">
        <v>1329</v>
      </c>
      <c r="F144" s="46">
        <v>1660</v>
      </c>
      <c r="G144" s="47">
        <v>84.38</v>
      </c>
      <c r="H144" s="43" t="s">
        <v>382</v>
      </c>
      <c r="I144" s="50" t="s">
        <v>380</v>
      </c>
    </row>
    <row r="145" spans="1:9">
      <c r="A145" s="42">
        <v>140</v>
      </c>
      <c r="B145" s="43" t="s">
        <v>385</v>
      </c>
      <c r="C145" s="44">
        <v>504</v>
      </c>
      <c r="D145" s="45">
        <v>1185</v>
      </c>
      <c r="E145" s="46">
        <v>1329</v>
      </c>
      <c r="F145" s="46">
        <v>1660</v>
      </c>
      <c r="G145" s="47">
        <v>84.38</v>
      </c>
      <c r="H145" s="43" t="s">
        <v>379</v>
      </c>
      <c r="I145" s="50" t="s">
        <v>380</v>
      </c>
    </row>
    <row r="146" spans="1:9">
      <c r="A146" s="42">
        <v>141</v>
      </c>
      <c r="B146" s="43" t="s">
        <v>385</v>
      </c>
      <c r="C146" s="44">
        <v>505</v>
      </c>
      <c r="D146" s="45">
        <v>1185</v>
      </c>
      <c r="E146" s="46">
        <v>1329</v>
      </c>
      <c r="F146" s="46">
        <v>1660</v>
      </c>
      <c r="G146" s="47">
        <v>84.38</v>
      </c>
      <c r="H146" s="43" t="s">
        <v>379</v>
      </c>
      <c r="I146" s="50" t="s">
        <v>380</v>
      </c>
    </row>
    <row r="147" spans="1:9">
      <c r="A147" s="42">
        <v>142</v>
      </c>
      <c r="B147" s="43" t="s">
        <v>385</v>
      </c>
      <c r="C147" s="43">
        <v>601</v>
      </c>
      <c r="D147" s="45">
        <v>1185</v>
      </c>
      <c r="E147" s="46">
        <v>1329</v>
      </c>
      <c r="F147" s="46">
        <v>1660</v>
      </c>
      <c r="G147" s="47">
        <v>84.38</v>
      </c>
      <c r="H147" s="43" t="s">
        <v>382</v>
      </c>
      <c r="I147" s="50" t="s">
        <v>380</v>
      </c>
    </row>
    <row r="148" spans="1:9">
      <c r="A148" s="42">
        <v>143</v>
      </c>
      <c r="B148" s="43" t="s">
        <v>385</v>
      </c>
      <c r="C148" s="43">
        <v>603</v>
      </c>
      <c r="D148" s="45">
        <v>1185</v>
      </c>
      <c r="E148" s="46">
        <v>1329</v>
      </c>
      <c r="F148" s="46">
        <v>1660</v>
      </c>
      <c r="G148" s="47">
        <v>84.38</v>
      </c>
      <c r="H148" s="43" t="s">
        <v>382</v>
      </c>
      <c r="I148" s="50" t="s">
        <v>380</v>
      </c>
    </row>
    <row r="149" spans="1:9">
      <c r="A149" s="42">
        <v>144</v>
      </c>
      <c r="B149" s="43" t="s">
        <v>385</v>
      </c>
      <c r="C149" s="43">
        <v>604</v>
      </c>
      <c r="D149" s="45">
        <v>1185</v>
      </c>
      <c r="E149" s="46">
        <v>1329</v>
      </c>
      <c r="F149" s="46">
        <v>1660</v>
      </c>
      <c r="G149" s="47">
        <v>84.38</v>
      </c>
      <c r="H149" s="43" t="s">
        <v>382</v>
      </c>
      <c r="I149" s="50" t="s">
        <v>380</v>
      </c>
    </row>
    <row r="150" spans="1:9">
      <c r="A150" s="42">
        <v>145</v>
      </c>
      <c r="B150" s="43" t="s">
        <v>385</v>
      </c>
      <c r="C150" s="43">
        <v>606</v>
      </c>
      <c r="D150" s="45">
        <v>1185</v>
      </c>
      <c r="E150" s="46">
        <v>1329</v>
      </c>
      <c r="F150" s="46">
        <v>1660</v>
      </c>
      <c r="G150" s="47">
        <v>84.38</v>
      </c>
      <c r="H150" s="43" t="s">
        <v>382</v>
      </c>
      <c r="I150" s="50" t="s">
        <v>380</v>
      </c>
    </row>
    <row r="151" spans="1:9">
      <c r="A151" s="42">
        <v>146</v>
      </c>
      <c r="B151" s="43" t="s">
        <v>385</v>
      </c>
      <c r="C151" s="44">
        <v>607</v>
      </c>
      <c r="D151" s="45">
        <v>1185</v>
      </c>
      <c r="E151" s="46">
        <v>1329</v>
      </c>
      <c r="F151" s="46">
        <v>1660</v>
      </c>
      <c r="G151" s="47">
        <v>84.38</v>
      </c>
      <c r="H151" s="43" t="s">
        <v>379</v>
      </c>
      <c r="I151" s="50" t="s">
        <v>380</v>
      </c>
    </row>
    <row r="152" spans="1:9">
      <c r="A152" s="42">
        <v>147</v>
      </c>
      <c r="B152" s="43" t="s">
        <v>386</v>
      </c>
      <c r="C152" s="44">
        <v>102</v>
      </c>
      <c r="D152" s="45">
        <v>945</v>
      </c>
      <c r="E152" s="46">
        <v>1089</v>
      </c>
      <c r="F152" s="46">
        <v>1360</v>
      </c>
      <c r="G152" s="47">
        <v>69.13</v>
      </c>
      <c r="H152" s="43" t="s">
        <v>379</v>
      </c>
      <c r="I152" s="50" t="s">
        <v>380</v>
      </c>
    </row>
    <row r="153" spans="1:9">
      <c r="A153" s="42">
        <v>148</v>
      </c>
      <c r="B153" s="43" t="s">
        <v>386</v>
      </c>
      <c r="C153" s="43">
        <v>105</v>
      </c>
      <c r="D153" s="45">
        <v>945</v>
      </c>
      <c r="E153" s="46">
        <v>1089</v>
      </c>
      <c r="F153" s="46">
        <v>1360</v>
      </c>
      <c r="G153" s="47">
        <v>69.13</v>
      </c>
      <c r="H153" s="43" t="s">
        <v>382</v>
      </c>
      <c r="I153" s="50" t="s">
        <v>380</v>
      </c>
    </row>
    <row r="154" spans="1:9">
      <c r="A154" s="42">
        <v>149</v>
      </c>
      <c r="B154" s="43" t="s">
        <v>386</v>
      </c>
      <c r="C154" s="44">
        <v>106</v>
      </c>
      <c r="D154" s="45">
        <v>945</v>
      </c>
      <c r="E154" s="46">
        <v>1089</v>
      </c>
      <c r="F154" s="46">
        <v>1360</v>
      </c>
      <c r="G154" s="47">
        <v>69.13</v>
      </c>
      <c r="H154" s="43" t="s">
        <v>379</v>
      </c>
      <c r="I154" s="50" t="s">
        <v>380</v>
      </c>
    </row>
    <row r="155" spans="1:9">
      <c r="A155" s="42">
        <v>150</v>
      </c>
      <c r="B155" s="43" t="s">
        <v>386</v>
      </c>
      <c r="C155" s="43">
        <v>202</v>
      </c>
      <c r="D155" s="45">
        <v>945</v>
      </c>
      <c r="E155" s="46">
        <v>1089</v>
      </c>
      <c r="F155" s="46">
        <v>1360</v>
      </c>
      <c r="G155" s="47">
        <v>69.13</v>
      </c>
      <c r="H155" s="43" t="s">
        <v>382</v>
      </c>
      <c r="I155" s="50" t="s">
        <v>380</v>
      </c>
    </row>
    <row r="156" spans="1:9">
      <c r="A156" s="42">
        <v>151</v>
      </c>
      <c r="B156" s="43" t="s">
        <v>386</v>
      </c>
      <c r="C156" s="44">
        <v>203</v>
      </c>
      <c r="D156" s="45">
        <v>945</v>
      </c>
      <c r="E156" s="46">
        <v>1089</v>
      </c>
      <c r="F156" s="46">
        <v>1360</v>
      </c>
      <c r="G156" s="47">
        <v>69.13</v>
      </c>
      <c r="H156" s="43" t="s">
        <v>379</v>
      </c>
      <c r="I156" s="50" t="s">
        <v>380</v>
      </c>
    </row>
    <row r="157" spans="1:9">
      <c r="A157" s="42">
        <v>152</v>
      </c>
      <c r="B157" s="43" t="s">
        <v>386</v>
      </c>
      <c r="C157" s="43">
        <v>205</v>
      </c>
      <c r="D157" s="45">
        <v>945</v>
      </c>
      <c r="E157" s="46">
        <v>1089</v>
      </c>
      <c r="F157" s="46">
        <v>1360</v>
      </c>
      <c r="G157" s="47">
        <v>69.13</v>
      </c>
      <c r="H157" s="43" t="s">
        <v>382</v>
      </c>
      <c r="I157" s="50" t="s">
        <v>380</v>
      </c>
    </row>
    <row r="158" spans="1:9">
      <c r="A158" s="42">
        <v>153</v>
      </c>
      <c r="B158" s="43" t="s">
        <v>386</v>
      </c>
      <c r="C158" s="43">
        <v>206</v>
      </c>
      <c r="D158" s="45">
        <v>945</v>
      </c>
      <c r="E158" s="46">
        <v>1089</v>
      </c>
      <c r="F158" s="46">
        <v>1360</v>
      </c>
      <c r="G158" s="47">
        <v>69.13</v>
      </c>
      <c r="H158" s="43" t="s">
        <v>382</v>
      </c>
      <c r="I158" s="50" t="s">
        <v>380</v>
      </c>
    </row>
    <row r="159" spans="1:9">
      <c r="A159" s="42">
        <v>154</v>
      </c>
      <c r="B159" s="43" t="s">
        <v>386</v>
      </c>
      <c r="C159" s="44">
        <v>302</v>
      </c>
      <c r="D159" s="45">
        <v>945</v>
      </c>
      <c r="E159" s="46">
        <v>1089</v>
      </c>
      <c r="F159" s="46">
        <v>1360</v>
      </c>
      <c r="G159" s="47">
        <v>69.13</v>
      </c>
      <c r="H159" s="43" t="s">
        <v>379</v>
      </c>
      <c r="I159" s="50" t="s">
        <v>380</v>
      </c>
    </row>
    <row r="160" spans="1:9">
      <c r="A160" s="42">
        <v>155</v>
      </c>
      <c r="B160" s="43" t="s">
        <v>386</v>
      </c>
      <c r="C160" s="44">
        <v>303</v>
      </c>
      <c r="D160" s="45">
        <v>945</v>
      </c>
      <c r="E160" s="46">
        <v>1089</v>
      </c>
      <c r="F160" s="46">
        <v>1360</v>
      </c>
      <c r="G160" s="47">
        <v>69.13</v>
      </c>
      <c r="H160" s="43" t="s">
        <v>379</v>
      </c>
      <c r="I160" s="50" t="s">
        <v>380</v>
      </c>
    </row>
    <row r="161" spans="1:9">
      <c r="A161" s="42">
        <v>156</v>
      </c>
      <c r="B161" s="43" t="s">
        <v>386</v>
      </c>
      <c r="C161" s="44">
        <v>305</v>
      </c>
      <c r="D161" s="45">
        <v>945</v>
      </c>
      <c r="E161" s="46">
        <v>1089</v>
      </c>
      <c r="F161" s="46">
        <v>1360</v>
      </c>
      <c r="G161" s="47">
        <v>69.13</v>
      </c>
      <c r="H161" s="43" t="s">
        <v>379</v>
      </c>
      <c r="I161" s="50" t="s">
        <v>380</v>
      </c>
    </row>
    <row r="162" spans="1:9">
      <c r="A162" s="42">
        <v>157</v>
      </c>
      <c r="B162" s="43" t="s">
        <v>386</v>
      </c>
      <c r="C162" s="44">
        <v>306</v>
      </c>
      <c r="D162" s="45">
        <v>945</v>
      </c>
      <c r="E162" s="46">
        <v>1089</v>
      </c>
      <c r="F162" s="46">
        <v>1360</v>
      </c>
      <c r="G162" s="47">
        <v>69.13</v>
      </c>
      <c r="H162" s="43" t="s">
        <v>379</v>
      </c>
      <c r="I162" s="50" t="s">
        <v>380</v>
      </c>
    </row>
    <row r="163" spans="1:9">
      <c r="A163" s="42">
        <v>158</v>
      </c>
      <c r="B163" s="43" t="s">
        <v>386</v>
      </c>
      <c r="C163" s="44">
        <v>402</v>
      </c>
      <c r="D163" s="45">
        <v>945</v>
      </c>
      <c r="E163" s="46">
        <v>1089</v>
      </c>
      <c r="F163" s="46">
        <v>1360</v>
      </c>
      <c r="G163" s="47">
        <v>69.13</v>
      </c>
      <c r="H163" s="43" t="s">
        <v>379</v>
      </c>
      <c r="I163" s="50" t="s">
        <v>380</v>
      </c>
    </row>
    <row r="164" spans="1:9">
      <c r="A164" s="42">
        <v>159</v>
      </c>
      <c r="B164" s="43" t="s">
        <v>386</v>
      </c>
      <c r="C164" s="44">
        <v>403</v>
      </c>
      <c r="D164" s="45">
        <v>945</v>
      </c>
      <c r="E164" s="46">
        <v>1089</v>
      </c>
      <c r="F164" s="46">
        <v>1360</v>
      </c>
      <c r="G164" s="47">
        <v>69.13</v>
      </c>
      <c r="H164" s="43" t="s">
        <v>379</v>
      </c>
      <c r="I164" s="50" t="s">
        <v>380</v>
      </c>
    </row>
    <row r="165" spans="1:9">
      <c r="A165" s="42">
        <v>160</v>
      </c>
      <c r="B165" s="43" t="s">
        <v>386</v>
      </c>
      <c r="C165" s="44">
        <v>405</v>
      </c>
      <c r="D165" s="45">
        <v>945</v>
      </c>
      <c r="E165" s="46">
        <v>1089</v>
      </c>
      <c r="F165" s="46">
        <v>1360</v>
      </c>
      <c r="G165" s="47">
        <v>69.13</v>
      </c>
      <c r="H165" s="43" t="s">
        <v>379</v>
      </c>
      <c r="I165" s="50" t="s">
        <v>380</v>
      </c>
    </row>
    <row r="166" spans="1:9">
      <c r="A166" s="42">
        <v>161</v>
      </c>
      <c r="B166" s="43" t="s">
        <v>386</v>
      </c>
      <c r="C166" s="44">
        <v>406</v>
      </c>
      <c r="D166" s="45">
        <v>945</v>
      </c>
      <c r="E166" s="46">
        <v>1089</v>
      </c>
      <c r="F166" s="46">
        <v>1360</v>
      </c>
      <c r="G166" s="47">
        <v>69.13</v>
      </c>
      <c r="H166" s="43" t="s">
        <v>379</v>
      </c>
      <c r="I166" s="50" t="s">
        <v>380</v>
      </c>
    </row>
    <row r="167" spans="1:9">
      <c r="A167" s="42">
        <v>162</v>
      </c>
      <c r="B167" s="43" t="s">
        <v>386</v>
      </c>
      <c r="C167" s="44">
        <v>502</v>
      </c>
      <c r="D167" s="45">
        <v>945</v>
      </c>
      <c r="E167" s="46">
        <v>1089</v>
      </c>
      <c r="F167" s="46">
        <v>1360</v>
      </c>
      <c r="G167" s="47">
        <v>69.13</v>
      </c>
      <c r="H167" s="43" t="s">
        <v>379</v>
      </c>
      <c r="I167" s="50" t="s">
        <v>380</v>
      </c>
    </row>
    <row r="168" spans="1:9">
      <c r="A168" s="42">
        <v>163</v>
      </c>
      <c r="B168" s="43" t="s">
        <v>386</v>
      </c>
      <c r="C168" s="44">
        <v>503</v>
      </c>
      <c r="D168" s="45">
        <v>945</v>
      </c>
      <c r="E168" s="46">
        <v>1089</v>
      </c>
      <c r="F168" s="46">
        <v>1360</v>
      </c>
      <c r="G168" s="47">
        <v>69.13</v>
      </c>
      <c r="H168" s="43" t="s">
        <v>379</v>
      </c>
      <c r="I168" s="50" t="s">
        <v>380</v>
      </c>
    </row>
    <row r="169" spans="1:9">
      <c r="A169" s="42">
        <v>164</v>
      </c>
      <c r="B169" s="43" t="s">
        <v>386</v>
      </c>
      <c r="C169" s="44">
        <v>505</v>
      </c>
      <c r="D169" s="45">
        <v>945</v>
      </c>
      <c r="E169" s="46">
        <v>1089</v>
      </c>
      <c r="F169" s="46">
        <v>1360</v>
      </c>
      <c r="G169" s="47">
        <v>69.13</v>
      </c>
      <c r="H169" s="43" t="s">
        <v>379</v>
      </c>
      <c r="I169" s="50" t="s">
        <v>380</v>
      </c>
    </row>
    <row r="170" spans="1:9">
      <c r="A170" s="42">
        <v>165</v>
      </c>
      <c r="B170" s="43" t="s">
        <v>386</v>
      </c>
      <c r="C170" s="44">
        <v>506</v>
      </c>
      <c r="D170" s="45">
        <v>945</v>
      </c>
      <c r="E170" s="46">
        <v>1089</v>
      </c>
      <c r="F170" s="46">
        <v>1360</v>
      </c>
      <c r="G170" s="47">
        <v>69.13</v>
      </c>
      <c r="H170" s="43" t="s">
        <v>379</v>
      </c>
      <c r="I170" s="50" t="s">
        <v>380</v>
      </c>
    </row>
    <row r="171" spans="1:9">
      <c r="A171" s="42">
        <v>166</v>
      </c>
      <c r="B171" s="43" t="s">
        <v>386</v>
      </c>
      <c r="C171" s="44">
        <v>602</v>
      </c>
      <c r="D171" s="45">
        <v>945</v>
      </c>
      <c r="E171" s="46">
        <v>1089</v>
      </c>
      <c r="F171" s="46">
        <v>1360</v>
      </c>
      <c r="G171" s="47">
        <v>69.13</v>
      </c>
      <c r="H171" s="43" t="s">
        <v>379</v>
      </c>
      <c r="I171" s="50" t="s">
        <v>380</v>
      </c>
    </row>
    <row r="172" spans="1:9">
      <c r="A172" s="42">
        <v>167</v>
      </c>
      <c r="B172" s="43" t="s">
        <v>386</v>
      </c>
      <c r="C172" s="44">
        <v>603</v>
      </c>
      <c r="D172" s="45">
        <v>945</v>
      </c>
      <c r="E172" s="46">
        <v>1089</v>
      </c>
      <c r="F172" s="46">
        <v>1360</v>
      </c>
      <c r="G172" s="47">
        <v>69.13</v>
      </c>
      <c r="H172" s="43" t="s">
        <v>379</v>
      </c>
      <c r="I172" s="50" t="s">
        <v>380</v>
      </c>
    </row>
    <row r="173" spans="1:9">
      <c r="A173" s="42">
        <v>168</v>
      </c>
      <c r="B173" s="43" t="s">
        <v>386</v>
      </c>
      <c r="C173" s="44">
        <v>605</v>
      </c>
      <c r="D173" s="45">
        <v>945</v>
      </c>
      <c r="E173" s="46">
        <v>1089</v>
      </c>
      <c r="F173" s="46">
        <v>1360</v>
      </c>
      <c r="G173" s="47">
        <v>69.13</v>
      </c>
      <c r="H173" s="43" t="s">
        <v>379</v>
      </c>
      <c r="I173" s="50" t="s">
        <v>380</v>
      </c>
    </row>
    <row r="174" spans="1:9">
      <c r="A174" s="42">
        <v>169</v>
      </c>
      <c r="B174" s="43" t="s">
        <v>386</v>
      </c>
      <c r="C174" s="44">
        <v>606</v>
      </c>
      <c r="D174" s="45">
        <v>945</v>
      </c>
      <c r="E174" s="46">
        <v>1089</v>
      </c>
      <c r="F174" s="46">
        <v>1360</v>
      </c>
      <c r="G174" s="47">
        <v>69.13</v>
      </c>
      <c r="H174" s="43" t="s">
        <v>379</v>
      </c>
      <c r="I174" s="50" t="s">
        <v>380</v>
      </c>
    </row>
    <row r="175" spans="1:9">
      <c r="A175" s="42">
        <v>170</v>
      </c>
      <c r="B175" s="43" t="s">
        <v>387</v>
      </c>
      <c r="C175" s="43">
        <v>102</v>
      </c>
      <c r="D175" s="45">
        <v>945</v>
      </c>
      <c r="E175" s="46">
        <v>1089</v>
      </c>
      <c r="F175" s="46">
        <v>1360</v>
      </c>
      <c r="G175" s="47">
        <v>69.13</v>
      </c>
      <c r="H175" s="43" t="s">
        <v>382</v>
      </c>
      <c r="I175" s="50" t="s">
        <v>380</v>
      </c>
    </row>
    <row r="176" spans="1:9">
      <c r="A176" s="42">
        <v>171</v>
      </c>
      <c r="B176" s="43" t="s">
        <v>387</v>
      </c>
      <c r="C176" s="44">
        <v>103</v>
      </c>
      <c r="D176" s="45">
        <v>945</v>
      </c>
      <c r="E176" s="46">
        <v>1089</v>
      </c>
      <c r="F176" s="46">
        <v>1360</v>
      </c>
      <c r="G176" s="47">
        <v>69.13</v>
      </c>
      <c r="H176" s="43" t="s">
        <v>379</v>
      </c>
      <c r="I176" s="50" t="s">
        <v>380</v>
      </c>
    </row>
    <row r="177" spans="1:9">
      <c r="A177" s="42">
        <v>172</v>
      </c>
      <c r="B177" s="43" t="s">
        <v>387</v>
      </c>
      <c r="C177" s="43">
        <v>105</v>
      </c>
      <c r="D177" s="45">
        <v>945</v>
      </c>
      <c r="E177" s="46">
        <v>1089</v>
      </c>
      <c r="F177" s="46">
        <v>1360</v>
      </c>
      <c r="G177" s="47">
        <v>69.13</v>
      </c>
      <c r="H177" s="43" t="s">
        <v>382</v>
      </c>
      <c r="I177" s="50" t="s">
        <v>380</v>
      </c>
    </row>
    <row r="178" spans="1:9">
      <c r="A178" s="42">
        <v>173</v>
      </c>
      <c r="B178" s="43" t="s">
        <v>387</v>
      </c>
      <c r="C178" s="43">
        <v>106</v>
      </c>
      <c r="D178" s="45">
        <v>945</v>
      </c>
      <c r="E178" s="46">
        <v>1089</v>
      </c>
      <c r="F178" s="46">
        <v>1360</v>
      </c>
      <c r="G178" s="47">
        <v>69.13</v>
      </c>
      <c r="H178" s="43" t="s">
        <v>382</v>
      </c>
      <c r="I178" s="50" t="s">
        <v>380</v>
      </c>
    </row>
    <row r="179" spans="1:9">
      <c r="A179" s="42">
        <v>174</v>
      </c>
      <c r="B179" s="43" t="s">
        <v>387</v>
      </c>
      <c r="C179" s="43">
        <v>201</v>
      </c>
      <c r="D179" s="45">
        <v>945</v>
      </c>
      <c r="E179" s="46">
        <v>1089</v>
      </c>
      <c r="F179" s="46">
        <v>1360</v>
      </c>
      <c r="G179" s="47">
        <v>69.13</v>
      </c>
      <c r="H179" s="43" t="s">
        <v>382</v>
      </c>
      <c r="I179" s="50" t="s">
        <v>380</v>
      </c>
    </row>
    <row r="180" spans="1:9">
      <c r="A180" s="42">
        <v>175</v>
      </c>
      <c r="B180" s="43" t="s">
        <v>387</v>
      </c>
      <c r="C180" s="43">
        <v>202</v>
      </c>
      <c r="D180" s="45">
        <v>945</v>
      </c>
      <c r="E180" s="46">
        <v>1089</v>
      </c>
      <c r="F180" s="46">
        <v>1360</v>
      </c>
      <c r="G180" s="47">
        <v>69.13</v>
      </c>
      <c r="H180" s="43" t="s">
        <v>382</v>
      </c>
      <c r="I180" s="50" t="s">
        <v>380</v>
      </c>
    </row>
    <row r="181" spans="1:9">
      <c r="A181" s="42">
        <v>176</v>
      </c>
      <c r="B181" s="43" t="s">
        <v>387</v>
      </c>
      <c r="C181" s="43">
        <v>204</v>
      </c>
      <c r="D181" s="45">
        <v>945</v>
      </c>
      <c r="E181" s="46">
        <v>1089</v>
      </c>
      <c r="F181" s="46">
        <v>1360</v>
      </c>
      <c r="G181" s="47">
        <v>69.13</v>
      </c>
      <c r="H181" s="43" t="s">
        <v>382</v>
      </c>
      <c r="I181" s="50" t="s">
        <v>380</v>
      </c>
    </row>
    <row r="182" spans="1:9">
      <c r="A182" s="42">
        <v>177</v>
      </c>
      <c r="B182" s="43" t="s">
        <v>387</v>
      </c>
      <c r="C182" s="43">
        <v>205</v>
      </c>
      <c r="D182" s="45">
        <v>945</v>
      </c>
      <c r="E182" s="46">
        <v>1089</v>
      </c>
      <c r="F182" s="46">
        <v>1360</v>
      </c>
      <c r="G182" s="47">
        <v>69.13</v>
      </c>
      <c r="H182" s="43" t="s">
        <v>382</v>
      </c>
      <c r="I182" s="50" t="s">
        <v>380</v>
      </c>
    </row>
    <row r="183" spans="1:9">
      <c r="A183" s="42">
        <v>178</v>
      </c>
      <c r="B183" s="43" t="s">
        <v>387</v>
      </c>
      <c r="C183" s="44">
        <v>207</v>
      </c>
      <c r="D183" s="45">
        <v>945</v>
      </c>
      <c r="E183" s="46">
        <v>1089</v>
      </c>
      <c r="F183" s="46">
        <v>1360</v>
      </c>
      <c r="G183" s="47">
        <v>69.13</v>
      </c>
      <c r="H183" s="43" t="s">
        <v>379</v>
      </c>
      <c r="I183" s="50" t="s">
        <v>380</v>
      </c>
    </row>
    <row r="184" spans="1:9">
      <c r="A184" s="42">
        <v>179</v>
      </c>
      <c r="B184" s="43" t="s">
        <v>387</v>
      </c>
      <c r="C184" s="44">
        <v>301</v>
      </c>
      <c r="D184" s="45">
        <v>945</v>
      </c>
      <c r="E184" s="46">
        <v>1089</v>
      </c>
      <c r="F184" s="46">
        <v>1360</v>
      </c>
      <c r="G184" s="47">
        <v>69.13</v>
      </c>
      <c r="H184" s="43" t="s">
        <v>379</v>
      </c>
      <c r="I184" s="50" t="s">
        <v>380</v>
      </c>
    </row>
    <row r="185" spans="1:9">
      <c r="A185" s="42">
        <v>180</v>
      </c>
      <c r="B185" s="43" t="s">
        <v>387</v>
      </c>
      <c r="C185" s="44">
        <v>303</v>
      </c>
      <c r="D185" s="45">
        <v>945</v>
      </c>
      <c r="E185" s="46">
        <v>1089</v>
      </c>
      <c r="F185" s="46">
        <v>1360</v>
      </c>
      <c r="G185" s="47">
        <v>69.13</v>
      </c>
      <c r="H185" s="43" t="s">
        <v>379</v>
      </c>
      <c r="I185" s="50" t="s">
        <v>380</v>
      </c>
    </row>
    <row r="186" spans="1:9">
      <c r="A186" s="42">
        <v>181</v>
      </c>
      <c r="B186" s="43" t="s">
        <v>387</v>
      </c>
      <c r="C186" s="44">
        <v>304</v>
      </c>
      <c r="D186" s="45">
        <v>945</v>
      </c>
      <c r="E186" s="46">
        <v>1089</v>
      </c>
      <c r="F186" s="46">
        <v>1360</v>
      </c>
      <c r="G186" s="47">
        <v>69.13</v>
      </c>
      <c r="H186" s="43" t="s">
        <v>379</v>
      </c>
      <c r="I186" s="50" t="s">
        <v>380</v>
      </c>
    </row>
    <row r="187" spans="1:9">
      <c r="A187" s="42">
        <v>182</v>
      </c>
      <c r="B187" s="43" t="s">
        <v>387</v>
      </c>
      <c r="C187" s="44">
        <v>306</v>
      </c>
      <c r="D187" s="45">
        <v>945</v>
      </c>
      <c r="E187" s="46">
        <v>1089</v>
      </c>
      <c r="F187" s="46">
        <v>1360</v>
      </c>
      <c r="G187" s="47">
        <v>69.13</v>
      </c>
      <c r="H187" s="43" t="s">
        <v>379</v>
      </c>
      <c r="I187" s="50" t="s">
        <v>380</v>
      </c>
    </row>
    <row r="188" spans="1:9">
      <c r="A188" s="42">
        <v>183</v>
      </c>
      <c r="B188" s="43" t="s">
        <v>387</v>
      </c>
      <c r="C188" s="44">
        <v>307</v>
      </c>
      <c r="D188" s="45">
        <v>945</v>
      </c>
      <c r="E188" s="46">
        <v>1089</v>
      </c>
      <c r="F188" s="46">
        <v>1360</v>
      </c>
      <c r="G188" s="47">
        <v>69.13</v>
      </c>
      <c r="H188" s="43" t="s">
        <v>379</v>
      </c>
      <c r="I188" s="50" t="s">
        <v>380</v>
      </c>
    </row>
    <row r="189" spans="1:9">
      <c r="A189" s="42">
        <v>184</v>
      </c>
      <c r="B189" s="43" t="s">
        <v>387</v>
      </c>
      <c r="C189" s="44">
        <v>402</v>
      </c>
      <c r="D189" s="43">
        <v>945</v>
      </c>
      <c r="E189" s="51">
        <v>1089</v>
      </c>
      <c r="F189" s="46">
        <v>1360</v>
      </c>
      <c r="G189" s="52">
        <v>69.13</v>
      </c>
      <c r="H189" s="52" t="s">
        <v>379</v>
      </c>
      <c r="I189" s="50" t="s">
        <v>380</v>
      </c>
    </row>
    <row r="190" spans="1:9">
      <c r="A190" s="42">
        <v>185</v>
      </c>
      <c r="B190" s="43" t="s">
        <v>387</v>
      </c>
      <c r="C190" s="44">
        <v>403</v>
      </c>
      <c r="D190" s="43">
        <v>945</v>
      </c>
      <c r="E190" s="51">
        <v>1089</v>
      </c>
      <c r="F190" s="46">
        <v>1360</v>
      </c>
      <c r="G190" s="52">
        <v>69.13</v>
      </c>
      <c r="H190" s="52" t="s">
        <v>379</v>
      </c>
      <c r="I190" s="50" t="s">
        <v>380</v>
      </c>
    </row>
    <row r="191" spans="1:9">
      <c r="A191" s="42">
        <v>186</v>
      </c>
      <c r="B191" s="43" t="s">
        <v>387</v>
      </c>
      <c r="C191" s="44">
        <v>405</v>
      </c>
      <c r="D191" s="43">
        <v>945</v>
      </c>
      <c r="E191" s="51">
        <v>1089</v>
      </c>
      <c r="F191" s="46">
        <v>1360</v>
      </c>
      <c r="G191" s="52">
        <v>69.13</v>
      </c>
      <c r="H191" s="52" t="s">
        <v>379</v>
      </c>
      <c r="I191" s="50" t="s">
        <v>380</v>
      </c>
    </row>
    <row r="192" spans="1:9">
      <c r="A192" s="42">
        <v>187</v>
      </c>
      <c r="B192" s="43" t="s">
        <v>387</v>
      </c>
      <c r="C192" s="44">
        <v>406</v>
      </c>
      <c r="D192" s="43">
        <v>945</v>
      </c>
      <c r="E192" s="51">
        <v>1089</v>
      </c>
      <c r="F192" s="46">
        <v>1360</v>
      </c>
      <c r="G192" s="52">
        <v>69.13</v>
      </c>
      <c r="H192" s="52" t="s">
        <v>379</v>
      </c>
      <c r="I192" s="50" t="s">
        <v>380</v>
      </c>
    </row>
    <row r="193" spans="1:9">
      <c r="A193" s="42">
        <v>188</v>
      </c>
      <c r="B193" s="43" t="s">
        <v>387</v>
      </c>
      <c r="C193" s="44">
        <v>501</v>
      </c>
      <c r="D193" s="43">
        <v>945</v>
      </c>
      <c r="E193" s="51">
        <v>1089</v>
      </c>
      <c r="F193" s="46">
        <v>1360</v>
      </c>
      <c r="G193" s="52">
        <v>69.13</v>
      </c>
      <c r="H193" s="52" t="s">
        <v>379</v>
      </c>
      <c r="I193" s="50" t="s">
        <v>380</v>
      </c>
    </row>
    <row r="194" spans="1:9">
      <c r="A194" s="42">
        <v>189</v>
      </c>
      <c r="B194" s="43" t="s">
        <v>387</v>
      </c>
      <c r="C194" s="44">
        <v>502</v>
      </c>
      <c r="D194" s="43">
        <v>945</v>
      </c>
      <c r="E194" s="51">
        <v>1089</v>
      </c>
      <c r="F194" s="46">
        <v>1360</v>
      </c>
      <c r="G194" s="52">
        <v>69.13</v>
      </c>
      <c r="H194" s="52" t="s">
        <v>379</v>
      </c>
      <c r="I194" s="50" t="s">
        <v>380</v>
      </c>
    </row>
    <row r="195" spans="1:9">
      <c r="A195" s="42">
        <v>190</v>
      </c>
      <c r="B195" s="43" t="s">
        <v>387</v>
      </c>
      <c r="C195" s="44">
        <v>504</v>
      </c>
      <c r="D195" s="43">
        <v>945</v>
      </c>
      <c r="E195" s="51">
        <v>1089</v>
      </c>
      <c r="F195" s="46">
        <v>1360</v>
      </c>
      <c r="G195" s="52">
        <v>69.13</v>
      </c>
      <c r="H195" s="52" t="s">
        <v>379</v>
      </c>
      <c r="I195" s="50" t="s">
        <v>380</v>
      </c>
    </row>
    <row r="196" spans="1:9">
      <c r="A196" s="42">
        <v>191</v>
      </c>
      <c r="B196" s="43" t="s">
        <v>387</v>
      </c>
      <c r="C196" s="44">
        <v>505</v>
      </c>
      <c r="D196" s="43">
        <v>945</v>
      </c>
      <c r="E196" s="51">
        <v>1089</v>
      </c>
      <c r="F196" s="46">
        <v>1360</v>
      </c>
      <c r="G196" s="52">
        <v>69.13</v>
      </c>
      <c r="H196" s="52" t="s">
        <v>379</v>
      </c>
      <c r="I196" s="50" t="s">
        <v>380</v>
      </c>
    </row>
    <row r="197" spans="1:9">
      <c r="A197" s="42">
        <v>192</v>
      </c>
      <c r="B197" s="43" t="s">
        <v>387</v>
      </c>
      <c r="C197" s="44">
        <v>507</v>
      </c>
      <c r="D197" s="43">
        <v>945</v>
      </c>
      <c r="E197" s="51">
        <v>1089</v>
      </c>
      <c r="F197" s="46">
        <v>1360</v>
      </c>
      <c r="G197" s="52">
        <v>69.13</v>
      </c>
      <c r="H197" s="52" t="s">
        <v>379</v>
      </c>
      <c r="I197" s="50" t="s">
        <v>380</v>
      </c>
    </row>
    <row r="198" spans="1:9">
      <c r="A198" s="42">
        <v>193</v>
      </c>
      <c r="B198" s="43" t="s">
        <v>387</v>
      </c>
      <c r="C198" s="44">
        <v>601</v>
      </c>
      <c r="D198" s="43">
        <v>945</v>
      </c>
      <c r="E198" s="51">
        <v>1089</v>
      </c>
      <c r="F198" s="46">
        <v>1360</v>
      </c>
      <c r="G198" s="52">
        <v>69.13</v>
      </c>
      <c r="H198" s="52" t="s">
        <v>379</v>
      </c>
      <c r="I198" s="50" t="s">
        <v>380</v>
      </c>
    </row>
    <row r="199" spans="1:9">
      <c r="A199" s="42">
        <v>194</v>
      </c>
      <c r="B199" s="43" t="s">
        <v>387</v>
      </c>
      <c r="C199" s="44">
        <v>603</v>
      </c>
      <c r="D199" s="43">
        <v>945</v>
      </c>
      <c r="E199" s="51">
        <v>1089</v>
      </c>
      <c r="F199" s="46">
        <v>1360</v>
      </c>
      <c r="G199" s="52">
        <v>69.13</v>
      </c>
      <c r="H199" s="52" t="s">
        <v>379</v>
      </c>
      <c r="I199" s="50" t="s">
        <v>380</v>
      </c>
    </row>
    <row r="200" spans="1:9">
      <c r="A200" s="42">
        <v>195</v>
      </c>
      <c r="B200" s="43" t="s">
        <v>387</v>
      </c>
      <c r="C200" s="44">
        <v>604</v>
      </c>
      <c r="D200" s="43">
        <v>945</v>
      </c>
      <c r="E200" s="51">
        <v>1089</v>
      </c>
      <c r="F200" s="46">
        <v>1360</v>
      </c>
      <c r="G200" s="52">
        <v>69.13</v>
      </c>
      <c r="H200" s="52" t="s">
        <v>379</v>
      </c>
      <c r="I200" s="50" t="s">
        <v>380</v>
      </c>
    </row>
    <row r="201" spans="1:9">
      <c r="A201" s="42">
        <v>196</v>
      </c>
      <c r="B201" s="43" t="s">
        <v>387</v>
      </c>
      <c r="C201" s="43">
        <v>606</v>
      </c>
      <c r="D201" s="43">
        <v>945</v>
      </c>
      <c r="E201" s="51">
        <v>1089</v>
      </c>
      <c r="F201" s="46">
        <v>1360</v>
      </c>
      <c r="G201" s="52">
        <v>69.13</v>
      </c>
      <c r="H201" s="52" t="s">
        <v>382</v>
      </c>
      <c r="I201" s="50" t="s">
        <v>380</v>
      </c>
    </row>
    <row r="202" spans="1:9">
      <c r="A202" s="42">
        <v>197</v>
      </c>
      <c r="B202" s="43" t="s">
        <v>387</v>
      </c>
      <c r="C202" s="44">
        <v>607</v>
      </c>
      <c r="D202" s="43">
        <v>945</v>
      </c>
      <c r="E202" s="51">
        <v>1089</v>
      </c>
      <c r="F202" s="46">
        <v>1360</v>
      </c>
      <c r="G202" s="52">
        <v>69.13</v>
      </c>
      <c r="H202" s="52" t="s">
        <v>379</v>
      </c>
      <c r="I202" s="50" t="s">
        <v>380</v>
      </c>
    </row>
    <row r="203" spans="1:9">
      <c r="A203" s="42">
        <v>198</v>
      </c>
      <c r="B203" s="43" t="s">
        <v>388</v>
      </c>
      <c r="C203" s="43">
        <v>102</v>
      </c>
      <c r="D203" s="43">
        <v>945</v>
      </c>
      <c r="E203" s="51">
        <v>1089</v>
      </c>
      <c r="F203" s="46">
        <v>1360</v>
      </c>
      <c r="G203" s="52">
        <v>69.13</v>
      </c>
      <c r="H203" s="52" t="s">
        <v>382</v>
      </c>
      <c r="I203" s="50" t="s">
        <v>380</v>
      </c>
    </row>
    <row r="204" spans="1:9">
      <c r="A204" s="42">
        <v>199</v>
      </c>
      <c r="B204" s="43" t="s">
        <v>388</v>
      </c>
      <c r="C204" s="43">
        <v>103</v>
      </c>
      <c r="D204" s="43">
        <v>945</v>
      </c>
      <c r="E204" s="51">
        <v>1089</v>
      </c>
      <c r="F204" s="46">
        <v>1360</v>
      </c>
      <c r="G204" s="52">
        <v>69.13</v>
      </c>
      <c r="H204" s="52" t="s">
        <v>382</v>
      </c>
      <c r="I204" s="50" t="s">
        <v>380</v>
      </c>
    </row>
    <row r="205" spans="1:9">
      <c r="A205" s="42">
        <v>200</v>
      </c>
      <c r="B205" s="43" t="s">
        <v>388</v>
      </c>
      <c r="C205" s="44">
        <v>105</v>
      </c>
      <c r="D205" s="43">
        <v>945</v>
      </c>
      <c r="E205" s="51">
        <v>1089</v>
      </c>
      <c r="F205" s="46">
        <v>1360</v>
      </c>
      <c r="G205" s="52">
        <v>69.13</v>
      </c>
      <c r="H205" s="52" t="s">
        <v>379</v>
      </c>
      <c r="I205" s="50" t="s">
        <v>380</v>
      </c>
    </row>
    <row r="206" spans="1:9">
      <c r="A206" s="42">
        <v>201</v>
      </c>
      <c r="B206" s="43" t="s">
        <v>388</v>
      </c>
      <c r="C206" s="43">
        <v>106</v>
      </c>
      <c r="D206" s="43">
        <v>945</v>
      </c>
      <c r="E206" s="51">
        <v>1089</v>
      </c>
      <c r="F206" s="46">
        <v>1360</v>
      </c>
      <c r="G206" s="52">
        <v>69.13</v>
      </c>
      <c r="H206" s="52" t="s">
        <v>382</v>
      </c>
      <c r="I206" s="50" t="s">
        <v>380</v>
      </c>
    </row>
    <row r="207" spans="1:9">
      <c r="A207" s="42">
        <v>202</v>
      </c>
      <c r="B207" s="43" t="s">
        <v>388</v>
      </c>
      <c r="C207" s="43">
        <v>201</v>
      </c>
      <c r="D207" s="43">
        <v>945</v>
      </c>
      <c r="E207" s="51">
        <v>1089</v>
      </c>
      <c r="F207" s="46">
        <v>1360</v>
      </c>
      <c r="G207" s="52">
        <v>69.13</v>
      </c>
      <c r="H207" s="52" t="s">
        <v>382</v>
      </c>
      <c r="I207" s="50" t="s">
        <v>380</v>
      </c>
    </row>
    <row r="208" spans="1:9">
      <c r="A208" s="42">
        <v>203</v>
      </c>
      <c r="B208" s="43" t="s">
        <v>388</v>
      </c>
      <c r="C208" s="43">
        <v>202</v>
      </c>
      <c r="D208" s="43">
        <v>945</v>
      </c>
      <c r="E208" s="51">
        <v>1089</v>
      </c>
      <c r="F208" s="46">
        <v>1360</v>
      </c>
      <c r="G208" s="52">
        <v>69.13</v>
      </c>
      <c r="H208" s="52" t="s">
        <v>382</v>
      </c>
      <c r="I208" s="50" t="s">
        <v>380</v>
      </c>
    </row>
    <row r="209" spans="1:9">
      <c r="A209" s="42">
        <v>204</v>
      </c>
      <c r="B209" s="43" t="s">
        <v>388</v>
      </c>
      <c r="C209" s="44">
        <v>204</v>
      </c>
      <c r="D209" s="43">
        <v>945</v>
      </c>
      <c r="E209" s="51">
        <v>1089</v>
      </c>
      <c r="F209" s="46">
        <v>1360</v>
      </c>
      <c r="G209" s="52">
        <v>69.13</v>
      </c>
      <c r="H209" s="52" t="s">
        <v>379</v>
      </c>
      <c r="I209" s="50" t="s">
        <v>380</v>
      </c>
    </row>
    <row r="210" spans="1:9">
      <c r="A210" s="42">
        <v>205</v>
      </c>
      <c r="B210" s="43" t="s">
        <v>388</v>
      </c>
      <c r="C210" s="43">
        <v>205</v>
      </c>
      <c r="D210" s="43">
        <v>945</v>
      </c>
      <c r="E210" s="51">
        <v>1089</v>
      </c>
      <c r="F210" s="46">
        <v>1360</v>
      </c>
      <c r="G210" s="52">
        <v>69.13</v>
      </c>
      <c r="H210" s="52" t="s">
        <v>382</v>
      </c>
      <c r="I210" s="50" t="s">
        <v>380</v>
      </c>
    </row>
    <row r="211" spans="1:9">
      <c r="A211" s="42">
        <v>206</v>
      </c>
      <c r="B211" s="43" t="s">
        <v>388</v>
      </c>
      <c r="C211" s="44">
        <v>207</v>
      </c>
      <c r="D211" s="43">
        <v>945</v>
      </c>
      <c r="E211" s="51">
        <v>1089</v>
      </c>
      <c r="F211" s="46">
        <v>1360</v>
      </c>
      <c r="G211" s="52">
        <v>69.13</v>
      </c>
      <c r="H211" s="52" t="s">
        <v>379</v>
      </c>
      <c r="I211" s="50" t="s">
        <v>380</v>
      </c>
    </row>
    <row r="212" spans="1:9">
      <c r="A212" s="42">
        <v>207</v>
      </c>
      <c r="B212" s="43" t="s">
        <v>388</v>
      </c>
      <c r="C212" s="44">
        <v>301</v>
      </c>
      <c r="D212" s="43">
        <v>945</v>
      </c>
      <c r="E212" s="51">
        <v>1089</v>
      </c>
      <c r="F212" s="46">
        <v>1360</v>
      </c>
      <c r="G212" s="52">
        <v>69.13</v>
      </c>
      <c r="H212" s="52" t="s">
        <v>379</v>
      </c>
      <c r="I212" s="50" t="s">
        <v>380</v>
      </c>
    </row>
    <row r="213" spans="1:9">
      <c r="A213" s="42">
        <v>208</v>
      </c>
      <c r="B213" s="43" t="s">
        <v>388</v>
      </c>
      <c r="C213" s="44">
        <v>303</v>
      </c>
      <c r="D213" s="43">
        <v>945</v>
      </c>
      <c r="E213" s="51">
        <v>1089</v>
      </c>
      <c r="F213" s="46">
        <v>1360</v>
      </c>
      <c r="G213" s="52">
        <v>69.13</v>
      </c>
      <c r="H213" s="52" t="s">
        <v>379</v>
      </c>
      <c r="I213" s="50" t="s">
        <v>380</v>
      </c>
    </row>
    <row r="214" spans="1:9">
      <c r="A214" s="42">
        <v>209</v>
      </c>
      <c r="B214" s="43" t="s">
        <v>388</v>
      </c>
      <c r="C214" s="44">
        <v>304</v>
      </c>
      <c r="D214" s="43">
        <v>945</v>
      </c>
      <c r="E214" s="51">
        <v>1089</v>
      </c>
      <c r="F214" s="46">
        <v>1360</v>
      </c>
      <c r="G214" s="52">
        <v>69.13</v>
      </c>
      <c r="H214" s="52" t="s">
        <v>379</v>
      </c>
      <c r="I214" s="50" t="s">
        <v>380</v>
      </c>
    </row>
    <row r="215" spans="1:9">
      <c r="A215" s="42">
        <v>210</v>
      </c>
      <c r="B215" s="43" t="s">
        <v>388</v>
      </c>
      <c r="C215" s="44">
        <v>306</v>
      </c>
      <c r="D215" s="43">
        <v>945</v>
      </c>
      <c r="E215" s="51">
        <v>1089</v>
      </c>
      <c r="F215" s="46">
        <v>1360</v>
      </c>
      <c r="G215" s="52">
        <v>69.13</v>
      </c>
      <c r="H215" s="52" t="s">
        <v>379</v>
      </c>
      <c r="I215" s="50" t="s">
        <v>380</v>
      </c>
    </row>
    <row r="216" spans="1:9">
      <c r="A216" s="42">
        <v>211</v>
      </c>
      <c r="B216" s="43" t="s">
        <v>388</v>
      </c>
      <c r="C216" s="44">
        <v>402</v>
      </c>
      <c r="D216" s="43">
        <v>945</v>
      </c>
      <c r="E216" s="51">
        <v>1089</v>
      </c>
      <c r="F216" s="46">
        <v>1360</v>
      </c>
      <c r="G216" s="52">
        <v>69.13</v>
      </c>
      <c r="H216" s="52" t="s">
        <v>379</v>
      </c>
      <c r="I216" s="50" t="s">
        <v>380</v>
      </c>
    </row>
    <row r="217" spans="1:9">
      <c r="A217" s="42">
        <v>212</v>
      </c>
      <c r="B217" s="43" t="s">
        <v>388</v>
      </c>
      <c r="C217" s="44">
        <v>403</v>
      </c>
      <c r="D217" s="43">
        <v>945</v>
      </c>
      <c r="E217" s="51">
        <v>1089</v>
      </c>
      <c r="F217" s="46">
        <v>1360</v>
      </c>
      <c r="G217" s="52">
        <v>69.13</v>
      </c>
      <c r="H217" s="52" t="s">
        <v>379</v>
      </c>
      <c r="I217" s="50" t="s">
        <v>380</v>
      </c>
    </row>
    <row r="218" spans="1:9">
      <c r="A218" s="42">
        <v>213</v>
      </c>
      <c r="B218" s="43" t="s">
        <v>388</v>
      </c>
      <c r="C218" s="44">
        <v>405</v>
      </c>
      <c r="D218" s="43">
        <v>945</v>
      </c>
      <c r="E218" s="51">
        <v>1089</v>
      </c>
      <c r="F218" s="46">
        <v>1360</v>
      </c>
      <c r="G218" s="52">
        <v>69.13</v>
      </c>
      <c r="H218" s="52" t="s">
        <v>379</v>
      </c>
      <c r="I218" s="50" t="s">
        <v>380</v>
      </c>
    </row>
    <row r="219" spans="1:9">
      <c r="A219" s="42">
        <v>214</v>
      </c>
      <c r="B219" s="43" t="s">
        <v>388</v>
      </c>
      <c r="C219" s="44">
        <v>406</v>
      </c>
      <c r="D219" s="43">
        <v>945</v>
      </c>
      <c r="E219" s="51">
        <v>1089</v>
      </c>
      <c r="F219" s="46">
        <v>1360</v>
      </c>
      <c r="G219" s="52">
        <v>69.13</v>
      </c>
      <c r="H219" s="52" t="s">
        <v>379</v>
      </c>
      <c r="I219" s="50" t="s">
        <v>380</v>
      </c>
    </row>
    <row r="220" spans="1:9">
      <c r="A220" s="42">
        <v>215</v>
      </c>
      <c r="B220" s="43" t="s">
        <v>388</v>
      </c>
      <c r="C220" s="44">
        <v>501</v>
      </c>
      <c r="D220" s="43">
        <v>945</v>
      </c>
      <c r="E220" s="51">
        <v>1089</v>
      </c>
      <c r="F220" s="46">
        <v>1360</v>
      </c>
      <c r="G220" s="52">
        <v>69.13</v>
      </c>
      <c r="H220" s="52" t="s">
        <v>379</v>
      </c>
      <c r="I220" s="50" t="s">
        <v>380</v>
      </c>
    </row>
    <row r="221" spans="1:9">
      <c r="A221" s="42">
        <v>216</v>
      </c>
      <c r="B221" s="43" t="s">
        <v>388</v>
      </c>
      <c r="C221" s="44">
        <v>502</v>
      </c>
      <c r="D221" s="43">
        <v>945</v>
      </c>
      <c r="E221" s="51">
        <v>1089</v>
      </c>
      <c r="F221" s="46">
        <v>1360</v>
      </c>
      <c r="G221" s="52">
        <v>69.13</v>
      </c>
      <c r="H221" s="52" t="s">
        <v>379</v>
      </c>
      <c r="I221" s="50" t="s">
        <v>380</v>
      </c>
    </row>
    <row r="222" spans="1:9">
      <c r="A222" s="42">
        <v>217</v>
      </c>
      <c r="B222" s="43" t="s">
        <v>388</v>
      </c>
      <c r="C222" s="44">
        <v>504</v>
      </c>
      <c r="D222" s="43">
        <v>945</v>
      </c>
      <c r="E222" s="51">
        <v>1089</v>
      </c>
      <c r="F222" s="46">
        <v>1360</v>
      </c>
      <c r="G222" s="52">
        <v>69.13</v>
      </c>
      <c r="H222" s="52" t="s">
        <v>379</v>
      </c>
      <c r="I222" s="50" t="s">
        <v>380</v>
      </c>
    </row>
    <row r="223" spans="1:9">
      <c r="A223" s="42">
        <v>218</v>
      </c>
      <c r="B223" s="43" t="s">
        <v>388</v>
      </c>
      <c r="C223" s="44">
        <v>505</v>
      </c>
      <c r="D223" s="43">
        <v>945</v>
      </c>
      <c r="E223" s="51">
        <v>1089</v>
      </c>
      <c r="F223" s="46">
        <v>1360</v>
      </c>
      <c r="G223" s="52">
        <v>69.13</v>
      </c>
      <c r="H223" s="52" t="s">
        <v>379</v>
      </c>
      <c r="I223" s="50" t="s">
        <v>380</v>
      </c>
    </row>
    <row r="224" spans="1:9">
      <c r="A224" s="42">
        <v>219</v>
      </c>
      <c r="B224" s="43" t="s">
        <v>388</v>
      </c>
      <c r="C224" s="44">
        <v>507</v>
      </c>
      <c r="D224" s="43">
        <v>945</v>
      </c>
      <c r="E224" s="51">
        <v>1089</v>
      </c>
      <c r="F224" s="46">
        <v>1360</v>
      </c>
      <c r="G224" s="52">
        <v>69.13</v>
      </c>
      <c r="H224" s="52" t="s">
        <v>379</v>
      </c>
      <c r="I224" s="50" t="s">
        <v>380</v>
      </c>
    </row>
    <row r="225" spans="1:9">
      <c r="A225" s="42">
        <v>220</v>
      </c>
      <c r="B225" s="43" t="s">
        <v>388</v>
      </c>
      <c r="C225" s="44">
        <v>601</v>
      </c>
      <c r="D225" s="43">
        <v>945</v>
      </c>
      <c r="E225" s="51">
        <v>1089</v>
      </c>
      <c r="F225" s="46">
        <v>1360</v>
      </c>
      <c r="G225" s="52">
        <v>69.13</v>
      </c>
      <c r="H225" s="52" t="s">
        <v>379</v>
      </c>
      <c r="I225" s="50" t="s">
        <v>380</v>
      </c>
    </row>
    <row r="226" spans="1:9">
      <c r="A226" s="42">
        <v>221</v>
      </c>
      <c r="B226" s="43" t="s">
        <v>388</v>
      </c>
      <c r="C226" s="43">
        <v>603</v>
      </c>
      <c r="D226" s="43">
        <v>945</v>
      </c>
      <c r="E226" s="51">
        <v>1089</v>
      </c>
      <c r="F226" s="46">
        <v>1360</v>
      </c>
      <c r="G226" s="52">
        <v>69.13</v>
      </c>
      <c r="H226" s="52" t="s">
        <v>382</v>
      </c>
      <c r="I226" s="50" t="s">
        <v>380</v>
      </c>
    </row>
    <row r="227" spans="1:9">
      <c r="A227" s="42">
        <v>222</v>
      </c>
      <c r="B227" s="43" t="s">
        <v>388</v>
      </c>
      <c r="C227" s="44">
        <v>604</v>
      </c>
      <c r="D227" s="43">
        <v>945</v>
      </c>
      <c r="E227" s="51">
        <v>1089</v>
      </c>
      <c r="F227" s="46">
        <v>1360</v>
      </c>
      <c r="G227" s="52">
        <v>69.13</v>
      </c>
      <c r="H227" s="52" t="s">
        <v>379</v>
      </c>
      <c r="I227" s="50" t="s">
        <v>380</v>
      </c>
    </row>
    <row r="228" spans="1:9">
      <c r="A228" s="42">
        <v>223</v>
      </c>
      <c r="B228" s="43" t="s">
        <v>388</v>
      </c>
      <c r="C228" s="43">
        <v>606</v>
      </c>
      <c r="D228" s="43">
        <v>945</v>
      </c>
      <c r="E228" s="51">
        <v>1089</v>
      </c>
      <c r="F228" s="46">
        <v>1360</v>
      </c>
      <c r="G228" s="52">
        <v>69.13</v>
      </c>
      <c r="H228" s="52" t="s">
        <v>382</v>
      </c>
      <c r="I228" s="50" t="s">
        <v>380</v>
      </c>
    </row>
    <row r="229" spans="1:9">
      <c r="A229" s="42">
        <v>224</v>
      </c>
      <c r="B229" s="43" t="s">
        <v>388</v>
      </c>
      <c r="C229" s="44">
        <v>607</v>
      </c>
      <c r="D229" s="43">
        <v>945</v>
      </c>
      <c r="E229" s="51">
        <v>1089</v>
      </c>
      <c r="F229" s="46">
        <v>1360</v>
      </c>
      <c r="G229" s="52">
        <v>69.13</v>
      </c>
      <c r="H229" s="52" t="s">
        <v>379</v>
      </c>
      <c r="I229" s="50" t="s">
        <v>380</v>
      </c>
    </row>
    <row r="230" ht="13.5" spans="1:9">
      <c r="A230" s="53"/>
      <c r="B230" s="54" t="s">
        <v>389</v>
      </c>
      <c r="C230" s="54"/>
      <c r="D230" s="55">
        <v>239760</v>
      </c>
      <c r="E230" s="55">
        <v>272016</v>
      </c>
      <c r="F230" s="55">
        <v>339740</v>
      </c>
      <c r="G230" s="55">
        <v>17269.3699999999</v>
      </c>
      <c r="H230" s="56"/>
      <c r="I230" s="57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8" sqref="D18"/>
    </sheetView>
  </sheetViews>
  <sheetFormatPr defaultColWidth="9.14285714285714" defaultRowHeight="12.75" outlineLevelCol="7"/>
  <cols>
    <col min="1" max="1" width="25.4285714285714" style="24" customWidth="1"/>
    <col min="2" max="2" width="42.7142857142857" style="24" customWidth="1"/>
    <col min="3" max="3" width="13" style="24" customWidth="1"/>
    <col min="4" max="16384" width="9.14285714285714" style="24"/>
  </cols>
  <sheetData>
    <row r="1" spans="1:8">
      <c r="A1" s="25" t="s">
        <v>0</v>
      </c>
      <c r="B1" s="26" t="s">
        <v>1</v>
      </c>
      <c r="E1" s="27"/>
      <c r="F1" s="27"/>
      <c r="G1" s="28"/>
      <c r="H1" s="28"/>
    </row>
    <row r="2" spans="1:8">
      <c r="A2" s="25" t="s">
        <v>4</v>
      </c>
      <c r="B2" s="26" t="s">
        <v>5</v>
      </c>
      <c r="E2" s="27"/>
      <c r="F2" s="27"/>
      <c r="G2" s="28"/>
      <c r="H2" s="28"/>
    </row>
    <row r="3" spans="1:2">
      <c r="A3" s="27" t="s">
        <v>2</v>
      </c>
      <c r="B3" s="26" t="s">
        <v>3</v>
      </c>
    </row>
    <row r="4" spans="1:2">
      <c r="A4" s="27" t="s">
        <v>6</v>
      </c>
      <c r="B4" s="29">
        <v>45291</v>
      </c>
    </row>
    <row r="6" spans="1:1">
      <c r="A6" s="24" t="s">
        <v>390</v>
      </c>
    </row>
    <row r="8" spans="1:2">
      <c r="A8" s="24" t="s">
        <v>391</v>
      </c>
      <c r="B8" s="24" t="s">
        <v>392</v>
      </c>
    </row>
    <row r="10" spans="1:3">
      <c r="A10" s="30">
        <v>1</v>
      </c>
      <c r="B10" s="31" t="s">
        <v>393</v>
      </c>
      <c r="C10" s="24" t="s">
        <v>394</v>
      </c>
    </row>
    <row r="11" spans="1:3">
      <c r="A11" s="30">
        <v>2</v>
      </c>
      <c r="B11" s="24" t="s">
        <v>395</v>
      </c>
      <c r="C11" s="32">
        <f>50000000+10000000+10000000</f>
        <v>70000000</v>
      </c>
    </row>
    <row r="12" spans="1:3">
      <c r="A12" s="30">
        <v>3</v>
      </c>
      <c r="B12" s="24" t="s">
        <v>396</v>
      </c>
      <c r="C12" s="32">
        <v>30000000</v>
      </c>
    </row>
    <row r="13" spans="1:3">
      <c r="A13" s="30">
        <v>4</v>
      </c>
      <c r="B13" s="24" t="s">
        <v>397</v>
      </c>
      <c r="C13" s="32">
        <v>56317722</v>
      </c>
    </row>
    <row r="15" spans="1:3">
      <c r="A15" s="24" t="s">
        <v>398</v>
      </c>
      <c r="B15" s="24" t="s">
        <v>399</v>
      </c>
      <c r="C15" s="33" t="s">
        <v>400</v>
      </c>
    </row>
    <row r="17" spans="1:2">
      <c r="A17" s="30">
        <v>1</v>
      </c>
      <c r="B17" s="24" t="s">
        <v>393</v>
      </c>
    </row>
    <row r="18" spans="1:3">
      <c r="A18" s="30">
        <v>2</v>
      </c>
      <c r="B18" s="24" t="s">
        <v>395</v>
      </c>
      <c r="C18" s="33"/>
    </row>
    <row r="19" spans="1:3">
      <c r="A19" s="30">
        <v>3</v>
      </c>
      <c r="B19" s="24" t="s">
        <v>396</v>
      </c>
      <c r="C19" s="33"/>
    </row>
    <row r="20" spans="1:3">
      <c r="A20" s="30">
        <v>4</v>
      </c>
      <c r="B20" s="24" t="s">
        <v>397</v>
      </c>
      <c r="C20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D33"/>
  <sheetViews>
    <sheetView topLeftCell="A22" workbookViewId="0">
      <selection activeCell="C35" sqref="C35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401</v>
      </c>
    </row>
    <row r="2" ht="15.75" customHeight="1" spans="1:1">
      <c r="A2" s="10" t="s">
        <v>402</v>
      </c>
    </row>
    <row r="3" ht="15.75" customHeight="1" spans="1:1">
      <c r="A3" s="11" t="s">
        <v>403</v>
      </c>
    </row>
    <row r="4" ht="15.75" customHeight="1" spans="1:1">
      <c r="A4" s="11" t="s">
        <v>404</v>
      </c>
    </row>
    <row r="5" customHeight="1"/>
    <row r="6" customHeight="1" spans="1:1">
      <c r="A6" s="9" t="s">
        <v>405</v>
      </c>
    </row>
    <row r="7" customHeight="1"/>
    <row r="8" spans="1:4">
      <c r="A8" s="9" t="s">
        <v>406</v>
      </c>
      <c r="B8" s="12" t="s">
        <v>407</v>
      </c>
      <c r="C8" s="9">
        <v>171</v>
      </c>
      <c r="D8" s="13" t="s">
        <v>408</v>
      </c>
    </row>
    <row r="9" spans="1:3">
      <c r="A9" s="9" t="s">
        <v>409</v>
      </c>
      <c r="B9" s="14" t="s">
        <v>410</v>
      </c>
      <c r="C9" s="15">
        <v>47788886</v>
      </c>
    </row>
    <row r="10" s="9" customFormat="1" spans="1:3">
      <c r="A10" s="9" t="s">
        <v>411</v>
      </c>
      <c r="B10" s="14" t="s">
        <v>412</v>
      </c>
      <c r="C10" s="15">
        <f>C16</f>
        <v>15630480</v>
      </c>
    </row>
    <row r="11" spans="1:3">
      <c r="A11" s="9" t="s">
        <v>413</v>
      </c>
      <c r="B11" s="12" t="s">
        <v>414</v>
      </c>
      <c r="C11" s="16">
        <f>C10/C9</f>
        <v>0.327073537558503</v>
      </c>
    </row>
    <row r="13" spans="1:1">
      <c r="A13" s="9" t="s">
        <v>415</v>
      </c>
    </row>
    <row r="14" spans="1:3">
      <c r="A14" s="9" t="s">
        <v>406</v>
      </c>
      <c r="B14" s="12" t="s">
        <v>416</v>
      </c>
      <c r="C14" s="17">
        <v>45566</v>
      </c>
    </row>
    <row r="15" spans="1:3">
      <c r="A15" s="9" t="s">
        <v>409</v>
      </c>
      <c r="B15" s="18" t="s">
        <v>417</v>
      </c>
      <c r="C15" s="19">
        <v>1912172.68</v>
      </c>
    </row>
    <row r="16" spans="1:3">
      <c r="A16" s="9" t="s">
        <v>411</v>
      </c>
      <c r="B16" s="12" t="s">
        <v>418</v>
      </c>
      <c r="C16" s="19">
        <v>15630480</v>
      </c>
    </row>
    <row r="17" spans="1:3">
      <c r="A17" s="9" t="s">
        <v>413</v>
      </c>
      <c r="B17" s="12" t="s">
        <v>419</v>
      </c>
      <c r="C17" s="19">
        <v>2567610</v>
      </c>
    </row>
    <row r="18" spans="1:4">
      <c r="A18" s="9" t="s">
        <v>420</v>
      </c>
      <c r="B18" s="12" t="s">
        <v>421</v>
      </c>
      <c r="C18" s="20">
        <f>C15+C16+C17-C20</f>
        <v>19344943.94</v>
      </c>
      <c r="D18" s="21"/>
    </row>
    <row r="19" spans="1:3">
      <c r="A19" s="9" t="s">
        <v>422</v>
      </c>
      <c r="B19" s="12" t="s">
        <v>423</v>
      </c>
      <c r="C19" s="22">
        <v>0</v>
      </c>
    </row>
    <row r="20" spans="1:3">
      <c r="A20" s="9" t="s">
        <v>424</v>
      </c>
      <c r="B20" s="12" t="s">
        <v>425</v>
      </c>
      <c r="C20" s="19">
        <v>765318.74</v>
      </c>
    </row>
    <row r="21" spans="1:3">
      <c r="A21" s="9" t="s">
        <v>426</v>
      </c>
      <c r="B21" s="12" t="s">
        <v>427</v>
      </c>
      <c r="C21" s="17">
        <v>45291</v>
      </c>
    </row>
    <row r="23" s="9" customFormat="1" spans="1:2">
      <c r="A23" s="23" t="s">
        <v>428</v>
      </c>
      <c r="B23" s="23"/>
    </row>
    <row r="24" spans="1:3">
      <c r="A24" s="9" t="s">
        <v>406</v>
      </c>
      <c r="B24" s="12" t="s">
        <v>429</v>
      </c>
      <c r="C24" s="19">
        <v>0</v>
      </c>
    </row>
    <row r="25" spans="1:3">
      <c r="A25" s="9" t="s">
        <v>409</v>
      </c>
      <c r="B25" s="12" t="s">
        <v>430</v>
      </c>
      <c r="C25" s="19">
        <v>0</v>
      </c>
    </row>
    <row r="26" spans="1:3">
      <c r="A26" s="9" t="s">
        <v>411</v>
      </c>
      <c r="B26" s="12" t="s">
        <v>431</v>
      </c>
      <c r="C26" s="19">
        <v>0</v>
      </c>
    </row>
    <row r="27" s="9" customFormat="1" spans="1:3">
      <c r="A27" s="9" t="s">
        <v>413</v>
      </c>
      <c r="B27" s="12" t="s">
        <v>432</v>
      </c>
      <c r="C27" s="19">
        <v>0</v>
      </c>
    </row>
    <row r="28" s="9" customFormat="1" spans="1:3">
      <c r="A28" s="9" t="s">
        <v>420</v>
      </c>
      <c r="B28" s="12" t="s">
        <v>433</v>
      </c>
      <c r="C28" s="19">
        <v>0</v>
      </c>
    </row>
    <row r="29" s="9" customFormat="1" spans="1:3">
      <c r="A29" s="9" t="s">
        <v>422</v>
      </c>
      <c r="B29" s="12" t="s">
        <v>434</v>
      </c>
      <c r="C29" s="19">
        <v>0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C119" sqref="C1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435</v>
      </c>
      <c r="B3" s="4"/>
      <c r="C3" s="4"/>
    </row>
    <row r="4" spans="1:3">
      <c r="A4" s="4" t="s">
        <v>436</v>
      </c>
      <c r="B4" s="4"/>
      <c r="C4" s="4"/>
    </row>
    <row r="6" spans="1:5">
      <c r="A6" s="1" t="s">
        <v>437</v>
      </c>
      <c r="C6" s="2">
        <v>347900</v>
      </c>
      <c r="D6" s="1" t="s">
        <v>438</v>
      </c>
      <c r="E6" s="5"/>
    </row>
    <row r="7" spans="1:5">
      <c r="A7" s="1" t="s">
        <v>439</v>
      </c>
      <c r="C7" s="2">
        <v>187540</v>
      </c>
      <c r="D7" s="1" t="s">
        <v>438</v>
      </c>
      <c r="E7" s="5"/>
    </row>
    <row r="9" spans="1:1">
      <c r="A9" s="1" t="s">
        <v>440</v>
      </c>
    </row>
    <row r="10" spans="1:4">
      <c r="A10" s="1" t="s">
        <v>441</v>
      </c>
      <c r="C10" s="2">
        <f>[2]PCM!H190</f>
        <v>4498.73942324296</v>
      </c>
      <c r="D10" s="1" t="s">
        <v>442</v>
      </c>
    </row>
    <row r="11" spans="1:4">
      <c r="A11" s="1" t="s">
        <v>443</v>
      </c>
      <c r="C11" s="2">
        <f>C10*C6</f>
        <v>1565111445.34623</v>
      </c>
      <c r="D11" s="1" t="s">
        <v>442</v>
      </c>
    </row>
    <row r="13" spans="1:1">
      <c r="A13" s="1" t="s">
        <v>444</v>
      </c>
    </row>
    <row r="14" spans="1:4">
      <c r="A14" s="1" t="s">
        <v>445</v>
      </c>
      <c r="C14" s="2">
        <v>0</v>
      </c>
      <c r="D14" s="1" t="s">
        <v>442</v>
      </c>
    </row>
    <row r="15" spans="1:4">
      <c r="A15" s="1" t="s">
        <v>446</v>
      </c>
      <c r="C15" s="2">
        <v>44330807</v>
      </c>
      <c r="D15" s="1" t="s">
        <v>442</v>
      </c>
    </row>
    <row r="16" spans="1:4">
      <c r="A16" s="1" t="s">
        <v>447</v>
      </c>
      <c r="C16" s="2">
        <v>2400</v>
      </c>
      <c r="D16" s="1" t="s">
        <v>442</v>
      </c>
    </row>
    <row r="17" spans="1:5">
      <c r="A17" s="6" t="s">
        <v>448</v>
      </c>
      <c r="B17" s="6"/>
      <c r="C17" s="7">
        <f>C16*(C6+C7)</f>
        <v>1285056000</v>
      </c>
      <c r="D17" s="6" t="s">
        <v>442</v>
      </c>
      <c r="E17" s="6" t="s">
        <v>449</v>
      </c>
    </row>
    <row r="19" spans="1:4">
      <c r="A19" s="1" t="s">
        <v>450</v>
      </c>
      <c r="C19" s="2">
        <f>C14+C15+C17</f>
        <v>1329386807</v>
      </c>
      <c r="D19" s="1" t="s">
        <v>442</v>
      </c>
    </row>
    <row r="21" spans="1:4">
      <c r="A21" s="1" t="s">
        <v>451</v>
      </c>
      <c r="C21" s="2">
        <f>C11-C19</f>
        <v>235724638.346226</v>
      </c>
      <c r="D21" s="1" t="s">
        <v>442</v>
      </c>
    </row>
    <row r="23" spans="1:3">
      <c r="A23" s="1" t="s">
        <v>452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2024-06-14T07:40:13Z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8E4D7FFF32874B42A37DA208C37993E3_13</vt:lpwstr>
  </property>
  <property fmtid="{D5CDD505-2E9C-101B-9397-08002B2CF9AE}" pid="3" name="KSOProductBuildVer">
    <vt:lpwstr>1033-12.2.0.17119</vt:lpwstr>
  </property>
</Properties>
</file>