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\OneDrive\Desktop\Comparision\"/>
    </mc:Choice>
  </mc:AlternateContent>
  <xr:revisionPtr revIDLastSave="0" documentId="13_ncr:1_{7D5685CC-179B-41FF-9BF1-2A6578073E9A}" xr6:coauthVersionLast="47" xr6:coauthVersionMax="47" xr10:uidLastSave="{00000000-0000-0000-0000-000000000000}"/>
  <bookViews>
    <workbookView xWindow="-120" yWindow="-120" windowWidth="20730" windowHeight="11040" xr2:uid="{FCC94197-F76C-4016-85A2-B561FF8774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F24" i="1"/>
  <c r="G24" i="1" s="1"/>
  <c r="E24" i="1"/>
  <c r="D23" i="1"/>
  <c r="D25" i="1" s="1"/>
  <c r="G22" i="1"/>
  <c r="H21" i="1"/>
  <c r="F21" i="1" s="1"/>
  <c r="E21" i="1"/>
  <c r="H20" i="1"/>
  <c r="F20" i="1" s="1"/>
  <c r="E20" i="1"/>
  <c r="H19" i="1"/>
  <c r="F19" i="1" s="1"/>
  <c r="H18" i="1"/>
  <c r="G18" i="1"/>
  <c r="H17" i="1"/>
  <c r="F17" i="1"/>
  <c r="E17" i="1"/>
  <c r="H16" i="1"/>
  <c r="F16" i="1" s="1"/>
  <c r="G16" i="1" s="1"/>
  <c r="E16" i="1"/>
  <c r="H15" i="1"/>
  <c r="F15" i="1"/>
  <c r="G15" i="1" s="1"/>
  <c r="E15" i="1"/>
  <c r="H14" i="1"/>
  <c r="F14" i="1"/>
  <c r="E14" i="1"/>
  <c r="H13" i="1"/>
  <c r="F13" i="1"/>
  <c r="E13" i="1"/>
  <c r="H12" i="1"/>
  <c r="F12" i="1" s="1"/>
  <c r="G12" i="1" s="1"/>
  <c r="E12" i="1"/>
  <c r="H11" i="1"/>
  <c r="F11" i="1"/>
  <c r="G11" i="1" s="1"/>
  <c r="E11" i="1"/>
  <c r="H10" i="1"/>
  <c r="F10" i="1"/>
  <c r="E10" i="1"/>
  <c r="H9" i="1"/>
  <c r="F9" i="1"/>
  <c r="E9" i="1"/>
  <c r="H8" i="1"/>
  <c r="G8" i="1"/>
  <c r="H7" i="1"/>
  <c r="F7" i="1" s="1"/>
  <c r="E7" i="1"/>
  <c r="G7" i="1" s="1"/>
  <c r="H6" i="1"/>
  <c r="F6" i="1" s="1"/>
  <c r="E6" i="1"/>
  <c r="H5" i="1"/>
  <c r="F5" i="1" s="1"/>
  <c r="E5" i="1"/>
  <c r="G10" i="1" l="1"/>
  <c r="G14" i="1"/>
  <c r="G21" i="1"/>
  <c r="G9" i="1"/>
  <c r="G13" i="1"/>
  <c r="G17" i="1"/>
  <c r="H25" i="1"/>
  <c r="D26" i="1"/>
  <c r="D27" i="1"/>
  <c r="F23" i="1"/>
  <c r="F25" i="1" s="1"/>
  <c r="G6" i="1"/>
  <c r="G20" i="1"/>
  <c r="E19" i="1"/>
  <c r="G19" i="1" s="1"/>
  <c r="H23" i="1"/>
  <c r="G5" i="1"/>
  <c r="F26" i="1" l="1"/>
  <c r="F27" i="1" s="1"/>
  <c r="G23" i="1"/>
  <c r="G25" i="1" s="1"/>
  <c r="E23" i="1"/>
  <c r="E25" i="1" s="1"/>
  <c r="E26" i="1" l="1"/>
  <c r="E27" i="1"/>
  <c r="G26" i="1"/>
  <c r="G27" i="1" s="1"/>
</calcChain>
</file>

<file path=xl/sharedStrings.xml><?xml version="1.0" encoding="utf-8"?>
<sst xmlns="http://schemas.openxmlformats.org/spreadsheetml/2006/main" count="35" uniqueCount="35">
  <si>
    <t>OVERALL SUMMARY - ALT F</t>
  </si>
  <si>
    <t>AREA IN SQFT</t>
  </si>
  <si>
    <t>1ST PHASE</t>
  </si>
  <si>
    <t>2ND PHASE</t>
  </si>
  <si>
    <t>3RD PHASE</t>
  </si>
  <si>
    <t>SL.NO</t>
  </si>
  <si>
    <t xml:space="preserve">ITEM </t>
  </si>
  <si>
    <t>FINAL RATE</t>
  </si>
  <si>
    <t>GF, 1ST &amp; CAFÉ (AREA 25K-SFT)</t>
  </si>
  <si>
    <t>2ND AND 3RD FLOOR (AREA 26K-SFT)</t>
  </si>
  <si>
    <t>4TH FLOOR &amp; GUEST HOUSE</t>
  </si>
  <si>
    <t>RATE PER SFT</t>
  </si>
  <si>
    <t>CIVIL, INTERIOR &amp; ALLIED WORKS
(incl. Addendum Works)</t>
  </si>
  <si>
    <t>SIGNAGE GRAPHICS - SUMMARY</t>
  </si>
  <si>
    <t>LOW SIDE ELECTRIFICATION WORKS</t>
  </si>
  <si>
    <t>UPS SYSTEM - Not in Scope - Existing will be reused</t>
  </si>
  <si>
    <t>FIRE SPRINKLER - Only Low side extension to cabins and modification</t>
  </si>
  <si>
    <t>FIRE ALARM AND PUBLIC ADDRESS SYSTEM</t>
  </si>
  <si>
    <t>ACCESS</t>
  </si>
  <si>
    <t>CCTV</t>
  </si>
  <si>
    <t>HVAC LOW SIDE- SUMMARY</t>
  </si>
  <si>
    <t>MODULAR FURNITURE SUMMARY</t>
  </si>
  <si>
    <t>CHAIRS SUMMARY</t>
  </si>
  <si>
    <t>LOOSE FURNITURE BOQ - SUMMARY</t>
  </si>
  <si>
    <t>IT WORKS</t>
  </si>
  <si>
    <t>APPLIANCES</t>
  </si>
  <si>
    <t>LIGHTS</t>
  </si>
  <si>
    <t>MISC</t>
  </si>
  <si>
    <t>C &amp; I  - TOILET Fittings</t>
  </si>
  <si>
    <t>GUEST HOUSE</t>
  </si>
  <si>
    <t>TOTAL</t>
  </si>
  <si>
    <t>Discount Extended</t>
  </si>
  <si>
    <t>Total After Discount</t>
  </si>
  <si>
    <t>Tax @ 18%</t>
  </si>
  <si>
    <t>Final Value  Including Tax without high side sprinkler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</si>
</sst>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&quot;₹&quot;\ 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4" tint="0.39997558519241921"/>
        <bgColor rgb="FFCCFFFF"/>
      </patternFill>
    </fill>
    <fill>
      <patternFill patternType="solid">
        <fgColor theme="5" tint="0.59999389629810485"/>
        <bgColor rgb="FFCCFFFF"/>
      </patternFill>
    </fill>
    <fill>
      <patternFill patternType="solid">
        <fgColor theme="7" tint="0.59999389629810485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7" xfId="2" applyFont="1" applyFill="1" applyBorder="1" applyAlignment="1">
      <alignment horizontal="center" vertical="center" wrapText="1"/>
    </xf>
    <xf numFmtId="0" fontId="4" fillId="9" borderId="7" xfId="2" applyFont="1" applyFill="1" applyBorder="1" applyAlignment="1">
      <alignment horizontal="center" vertical="center" wrapText="1"/>
    </xf>
    <xf numFmtId="0" fontId="4" fillId="10" borderId="7" xfId="2" applyFont="1" applyFill="1" applyBorder="1" applyAlignment="1">
      <alignment horizontal="center" vertical="center" wrapText="1"/>
    </xf>
    <xf numFmtId="0" fontId="4" fillId="11" borderId="4" xfId="2" applyFont="1" applyFill="1" applyBorder="1" applyAlignment="1">
      <alignment horizontal="center" vertical="center" wrapText="1"/>
    </xf>
    <xf numFmtId="0" fontId="4" fillId="7" borderId="7" xfId="2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left" vertical="center" wrapText="1"/>
    </xf>
    <xf numFmtId="165" fontId="7" fillId="3" borderId="9" xfId="3" applyNumberFormat="1" applyFont="1" applyFill="1" applyBorder="1" applyAlignment="1" applyProtection="1">
      <alignment horizontal="center" vertical="center" wrapText="1"/>
    </xf>
    <xf numFmtId="165" fontId="7" fillId="4" borderId="10" xfId="3" applyNumberFormat="1" applyFont="1" applyFill="1" applyBorder="1" applyAlignment="1" applyProtection="1">
      <alignment horizontal="center" vertical="center" wrapText="1"/>
    </xf>
    <xf numFmtId="165" fontId="7" fillId="5" borderId="10" xfId="3" applyNumberFormat="1" applyFont="1" applyFill="1" applyBorder="1" applyAlignment="1" applyProtection="1">
      <alignment horizontal="center" vertical="center" wrapText="1"/>
    </xf>
    <xf numFmtId="165" fontId="7" fillId="6" borderId="11" xfId="3" applyNumberFormat="1" applyFont="1" applyFill="1" applyBorder="1" applyAlignment="1" applyProtection="1">
      <alignment horizontal="center" vertical="center" wrapText="1"/>
    </xf>
    <xf numFmtId="165" fontId="7" fillId="12" borderId="12" xfId="3" applyNumberFormat="1" applyFont="1" applyFill="1" applyBorder="1" applyAlignment="1" applyProtection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left" vertical="center" wrapText="1"/>
    </xf>
    <xf numFmtId="165" fontId="7" fillId="3" borderId="14" xfId="3" applyNumberFormat="1" applyFont="1" applyFill="1" applyBorder="1" applyAlignment="1" applyProtection="1">
      <alignment horizontal="center" vertical="center" wrapText="1"/>
    </xf>
    <xf numFmtId="165" fontId="7" fillId="4" borderId="15" xfId="3" applyNumberFormat="1" applyFont="1" applyFill="1" applyBorder="1" applyAlignment="1" applyProtection="1">
      <alignment horizontal="center" vertical="center" wrapText="1"/>
    </xf>
    <xf numFmtId="165" fontId="7" fillId="5" borderId="15" xfId="3" applyNumberFormat="1" applyFont="1" applyFill="1" applyBorder="1" applyAlignment="1" applyProtection="1">
      <alignment horizontal="center" vertical="center" wrapText="1"/>
    </xf>
    <xf numFmtId="165" fontId="7" fillId="6" borderId="14" xfId="3" applyNumberFormat="1" applyFont="1" applyFill="1" applyBorder="1" applyAlignment="1" applyProtection="1">
      <alignment horizontal="center" vertical="center" wrapText="1"/>
    </xf>
    <xf numFmtId="165" fontId="7" fillId="12" borderId="16" xfId="3" applyNumberFormat="1" applyFont="1" applyFill="1" applyBorder="1" applyAlignment="1" applyProtection="1">
      <alignment horizontal="center" vertical="center" wrapText="1"/>
    </xf>
    <xf numFmtId="0" fontId="6" fillId="12" borderId="14" xfId="2" applyFont="1" applyFill="1" applyBorder="1" applyAlignment="1">
      <alignment horizontal="left" vertical="center" wrapText="1"/>
    </xf>
    <xf numFmtId="165" fontId="7" fillId="0" borderId="16" xfId="3" applyNumberFormat="1" applyFont="1" applyFill="1" applyBorder="1" applyAlignment="1" applyProtection="1">
      <alignment horizontal="center" vertical="center" wrapText="1"/>
    </xf>
    <xf numFmtId="0" fontId="6" fillId="13" borderId="13" xfId="2" applyFont="1" applyFill="1" applyBorder="1" applyAlignment="1">
      <alignment horizontal="center" vertical="center" wrapText="1"/>
    </xf>
    <xf numFmtId="0" fontId="6" fillId="13" borderId="14" xfId="2" applyFont="1" applyFill="1" applyBorder="1" applyAlignment="1">
      <alignment horizontal="left" vertical="center" wrapText="1"/>
    </xf>
    <xf numFmtId="165" fontId="7" fillId="3" borderId="14" xfId="3" applyNumberFormat="1" applyFont="1" applyFill="1" applyBorder="1" applyAlignment="1">
      <alignment horizontal="center" vertical="center" wrapText="1"/>
    </xf>
    <xf numFmtId="165" fontId="7" fillId="4" borderId="15" xfId="3" applyNumberFormat="1" applyFont="1" applyFill="1" applyBorder="1" applyAlignment="1">
      <alignment horizontal="center" vertical="center" wrapText="1"/>
    </xf>
    <xf numFmtId="165" fontId="7" fillId="5" borderId="15" xfId="3" applyNumberFormat="1" applyFont="1" applyFill="1" applyBorder="1" applyAlignment="1">
      <alignment horizontal="center" vertical="center" wrapText="1"/>
    </xf>
    <xf numFmtId="165" fontId="7" fillId="6" borderId="14" xfId="3" applyNumberFormat="1" applyFont="1" applyFill="1" applyBorder="1" applyAlignment="1">
      <alignment horizontal="center" vertical="center" wrapText="1"/>
    </xf>
    <xf numFmtId="165" fontId="7" fillId="13" borderId="16" xfId="3" applyNumberFormat="1" applyFont="1" applyFill="1" applyBorder="1" applyAlignment="1">
      <alignment horizontal="center" vertical="center" wrapText="1"/>
    </xf>
    <xf numFmtId="0" fontId="6" fillId="14" borderId="13" xfId="2" applyFont="1" applyFill="1" applyBorder="1" applyAlignment="1">
      <alignment horizontal="center" vertical="center" wrapText="1"/>
    </xf>
    <xf numFmtId="0" fontId="6" fillId="14" borderId="14" xfId="2" applyFont="1" applyFill="1" applyBorder="1" applyAlignment="1">
      <alignment horizontal="left" vertical="center" wrapText="1"/>
    </xf>
    <xf numFmtId="165" fontId="6" fillId="3" borderId="14" xfId="4" applyNumberFormat="1" applyFont="1" applyFill="1" applyBorder="1" applyAlignment="1">
      <alignment horizontal="center" vertical="center" wrapText="1"/>
    </xf>
    <xf numFmtId="165" fontId="6" fillId="4" borderId="15" xfId="4" applyNumberFormat="1" applyFont="1" applyFill="1" applyBorder="1" applyAlignment="1">
      <alignment horizontal="center" vertical="center" wrapText="1"/>
    </xf>
    <xf numFmtId="165" fontId="6" fillId="5" borderId="15" xfId="4" applyNumberFormat="1" applyFont="1" applyFill="1" applyBorder="1" applyAlignment="1">
      <alignment horizontal="center" vertical="center" wrapText="1"/>
    </xf>
    <xf numFmtId="165" fontId="6" fillId="6" borderId="15" xfId="4" applyNumberFormat="1" applyFont="1" applyFill="1" applyBorder="1" applyAlignment="1">
      <alignment horizontal="center" vertical="center" wrapText="1"/>
    </xf>
    <xf numFmtId="165" fontId="6" fillId="14" borderId="16" xfId="4" applyNumberFormat="1" applyFont="1" applyFill="1" applyBorder="1" applyAlignment="1">
      <alignment horizontal="center" vertical="center" wrapText="1"/>
    </xf>
    <xf numFmtId="0" fontId="6" fillId="15" borderId="13" xfId="2" applyFont="1" applyFill="1" applyBorder="1" applyAlignment="1">
      <alignment horizontal="center" vertical="center" wrapText="1"/>
    </xf>
    <xf numFmtId="0" fontId="8" fillId="15" borderId="14" xfId="2" applyFont="1" applyFill="1" applyBorder="1" applyAlignment="1">
      <alignment horizontal="left" vertical="center" wrapText="1"/>
    </xf>
    <xf numFmtId="165" fontId="6" fillId="4" borderId="14" xfId="4" applyNumberFormat="1" applyFont="1" applyFill="1" applyBorder="1" applyAlignment="1">
      <alignment horizontal="center" vertical="center" wrapText="1"/>
    </xf>
    <xf numFmtId="165" fontId="6" fillId="5" borderId="14" xfId="4" applyNumberFormat="1" applyFont="1" applyFill="1" applyBorder="1" applyAlignment="1">
      <alignment horizontal="center" vertical="center" wrapText="1"/>
    </xf>
    <xf numFmtId="165" fontId="6" fillId="6" borderId="14" xfId="4" applyNumberFormat="1" applyFont="1" applyFill="1" applyBorder="1" applyAlignment="1">
      <alignment horizontal="center" vertical="center" wrapText="1"/>
    </xf>
    <xf numFmtId="165" fontId="6" fillId="15" borderId="16" xfId="4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</cellXfs>
  <cellStyles count="5">
    <cellStyle name="Comma 2" xfId="4" xr:uid="{1A78D45C-130E-4C16-A75B-38DD02AB1900}"/>
    <cellStyle name="Normal" xfId="0" builtinId="0"/>
    <cellStyle name="Normal 11" xfId="2" xr:uid="{FF67A32A-8A19-4729-9CA6-7E740C756FA2}"/>
    <cellStyle name="Normal 2 10 2" xfId="1" xr:uid="{E820F34E-3220-4423-AACD-AF3A7C259C64}"/>
    <cellStyle name="Percent 2" xfId="3" xr:uid="{1999A847-0F16-4152-82C0-7F79E252D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1747213</xdr:colOff>
      <xdr:row>1</xdr:row>
      <xdr:rowOff>23092</xdr:rowOff>
    </xdr:from>
    <xdr:to>
      <xdr:col>2</xdr:col>
      <xdr:colOff>3690370</xdr:colOff>
      <xdr:row>12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58B314-1883-48A8-BC47-A64CEF99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688" y="270742"/>
          <a:ext cx="2000307" cy="144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1747213</xdr:colOff>
      <xdr:row>1</xdr:row>
      <xdr:rowOff>23092</xdr:rowOff>
    </xdr:from>
    <xdr:to>
      <xdr:col>2</xdr:col>
      <xdr:colOff>3690370</xdr:colOff>
      <xdr:row>12</xdr:row>
      <xdr:rowOff>173182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676F3D-A921-433B-B77C-1D5E8ECD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688" y="270742"/>
          <a:ext cx="2000307" cy="144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4EC1-4250-4AA8-A44A-2DCD72DA303E}">
  <sheetPr>
    <pageSetUpPr fitToPage="1"/>
  </sheetPr>
  <dimension ref="B1:H28"/>
  <sheetViews>
    <sheetView tabSelected="1" view="pageBreakPreview" zoomScale="60" zoomScaleNormal="100" workbookViewId="0">
      <selection activeCell="O16" sqref="O16"/>
    </sheetView>
  </sheetViews>
  <sheetFormatPr defaultColWidth="8.85546875" defaultRowHeight="12.75" x14ac:dyDescent="0.2"/>
  <cols>
    <col min="1" max="1" width="3.85546875" style="1" customWidth="1"/>
    <col min="2" max="2" width="13.140625" style="1" customWidth="1"/>
    <col min="3" max="3" width="55.85546875" style="1" customWidth="1"/>
    <col min="4" max="4" width="34.42578125" style="1" customWidth="1"/>
    <col min="5" max="5" width="37.140625" style="1" customWidth="1"/>
    <col min="6" max="6" width="36.85546875" style="1" customWidth="1"/>
    <col min="7" max="7" width="35.42578125" style="1" customWidth="1"/>
    <col min="8" max="8" width="35.85546875" style="1" customWidth="1"/>
    <col min="9" max="16384" width="8.85546875" style="1"/>
  </cols>
  <sheetData>
    <row r="1" spans="2:8" ht="13.5" thickBot="1" x14ac:dyDescent="0.25"/>
    <row r="2" spans="2:8" ht="19.5" thickBot="1" x14ac:dyDescent="0.25">
      <c r="B2" s="2"/>
      <c r="C2" s="3"/>
      <c r="D2" s="3"/>
      <c r="E2" s="3"/>
      <c r="F2" s="3"/>
      <c r="G2" s="3"/>
      <c r="H2" s="4"/>
    </row>
    <row r="3" spans="2:8" ht="24" thickBot="1" x14ac:dyDescent="0.25">
      <c r="B3" s="5" t="s">
        <v>0</v>
      </c>
      <c r="C3" s="6"/>
      <c r="D3" s="7" t="s">
        <v>1</v>
      </c>
      <c r="E3" s="8" t="s">
        <v>2</v>
      </c>
      <c r="F3" s="9" t="s">
        <v>3</v>
      </c>
      <c r="G3" s="10" t="s">
        <v>4</v>
      </c>
      <c r="H3" s="11">
        <v>65000</v>
      </c>
    </row>
    <row r="4" spans="2:8" ht="47.25" thickBot="1" x14ac:dyDescent="0.25">
      <c r="B4" s="12" t="s">
        <v>5</v>
      </c>
      <c r="C4" s="13" t="s">
        <v>6</v>
      </c>
      <c r="D4" s="14" t="s">
        <v>7</v>
      </c>
      <c r="E4" s="15" t="s">
        <v>8</v>
      </c>
      <c r="F4" s="16" t="s">
        <v>9</v>
      </c>
      <c r="G4" s="17" t="s">
        <v>10</v>
      </c>
      <c r="H4" s="18" t="s">
        <v>11</v>
      </c>
    </row>
    <row r="5" spans="2:8" ht="42" x14ac:dyDescent="0.2">
      <c r="B5" s="19">
        <v>1</v>
      </c>
      <c r="C5" s="20" t="s">
        <v>12</v>
      </c>
      <c r="D5" s="21">
        <v>59347900</v>
      </c>
      <c r="E5" s="22">
        <f>25000*913</f>
        <v>22825000</v>
      </c>
      <c r="F5" s="23">
        <f>27000*H5</f>
        <v>24652204.615384616</v>
      </c>
      <c r="G5" s="24">
        <f>D5-(E5+F5)</f>
        <v>11870695.384615384</v>
      </c>
      <c r="H5" s="25">
        <f>D5/H3</f>
        <v>913.04461538461544</v>
      </c>
    </row>
    <row r="6" spans="2:8" ht="21" x14ac:dyDescent="0.2">
      <c r="B6" s="26">
        <v>2</v>
      </c>
      <c r="C6" s="27" t="s">
        <v>13</v>
      </c>
      <c r="D6" s="28">
        <v>5171000</v>
      </c>
      <c r="E6" s="29">
        <f>25000*80</f>
        <v>2000000</v>
      </c>
      <c r="F6" s="30">
        <f>27000*H6</f>
        <v>2147953.846153846</v>
      </c>
      <c r="G6" s="31">
        <f t="shared" ref="G6:G21" si="0">D6-(E6+F6)</f>
        <v>1023046.153846154</v>
      </c>
      <c r="H6" s="32">
        <f>D6/H3</f>
        <v>79.553846153846152</v>
      </c>
    </row>
    <row r="7" spans="2:8" ht="21" x14ac:dyDescent="0.2">
      <c r="B7" s="26">
        <v>3</v>
      </c>
      <c r="C7" s="33" t="s">
        <v>14</v>
      </c>
      <c r="D7" s="28">
        <v>14302495</v>
      </c>
      <c r="E7" s="29">
        <f>25000*220</f>
        <v>5500000</v>
      </c>
      <c r="F7" s="30">
        <f>27000*H7</f>
        <v>5941036.384615385</v>
      </c>
      <c r="G7" s="31">
        <f t="shared" si="0"/>
        <v>2861458.615384616</v>
      </c>
      <c r="H7" s="32">
        <f>D7/H3</f>
        <v>220.03838461538462</v>
      </c>
    </row>
    <row r="8" spans="2:8" ht="42" x14ac:dyDescent="0.2">
      <c r="B8" s="26">
        <v>4</v>
      </c>
      <c r="C8" s="27" t="s">
        <v>15</v>
      </c>
      <c r="D8" s="28"/>
      <c r="E8" s="29"/>
      <c r="F8" s="30"/>
      <c r="G8" s="31">
        <f t="shared" si="0"/>
        <v>0</v>
      </c>
      <c r="H8" s="34">
        <f>D8/H3</f>
        <v>0</v>
      </c>
    </row>
    <row r="9" spans="2:8" ht="42" x14ac:dyDescent="0.2">
      <c r="B9" s="26">
        <v>5</v>
      </c>
      <c r="C9" s="27" t="s">
        <v>16</v>
      </c>
      <c r="D9" s="28">
        <v>1249000</v>
      </c>
      <c r="E9" s="29">
        <f>25000*19</f>
        <v>475000</v>
      </c>
      <c r="F9" s="30">
        <f t="shared" ref="F9:F17" si="1">27000*H9</f>
        <v>518815.38461538457</v>
      </c>
      <c r="G9" s="31">
        <f t="shared" si="0"/>
        <v>255184.61538461549</v>
      </c>
      <c r="H9" s="34">
        <f>D9/H3</f>
        <v>19.215384615384615</v>
      </c>
    </row>
    <row r="10" spans="2:8" ht="42" x14ac:dyDescent="0.2">
      <c r="B10" s="26">
        <v>6</v>
      </c>
      <c r="C10" s="27" t="s">
        <v>17</v>
      </c>
      <c r="D10" s="28">
        <v>3047400</v>
      </c>
      <c r="E10" s="29">
        <f>25000*47</f>
        <v>1175000</v>
      </c>
      <c r="F10" s="30">
        <f t="shared" si="1"/>
        <v>1265843.0769230768</v>
      </c>
      <c r="G10" s="31">
        <f t="shared" si="0"/>
        <v>606556.92307692301</v>
      </c>
      <c r="H10" s="34">
        <f>D10/H3</f>
        <v>46.883076923076921</v>
      </c>
    </row>
    <row r="11" spans="2:8" ht="21" x14ac:dyDescent="0.2">
      <c r="B11" s="26">
        <v>7</v>
      </c>
      <c r="C11" s="27" t="s">
        <v>18</v>
      </c>
      <c r="D11" s="28">
        <v>2974800</v>
      </c>
      <c r="E11" s="29">
        <f>25000*46</f>
        <v>1150000</v>
      </c>
      <c r="F11" s="30">
        <f t="shared" si="1"/>
        <v>1235686.153846154</v>
      </c>
      <c r="G11" s="31">
        <f t="shared" si="0"/>
        <v>589113.84615384601</v>
      </c>
      <c r="H11" s="34">
        <f>D11/H3</f>
        <v>45.766153846153848</v>
      </c>
    </row>
    <row r="12" spans="2:8" ht="21" x14ac:dyDescent="0.2">
      <c r="B12" s="26">
        <v>8</v>
      </c>
      <c r="C12" s="27" t="s">
        <v>19</v>
      </c>
      <c r="D12" s="28">
        <v>1223160</v>
      </c>
      <c r="E12" s="29">
        <f>25000*19</f>
        <v>475000</v>
      </c>
      <c r="F12" s="30">
        <f t="shared" si="1"/>
        <v>508081.84615384619</v>
      </c>
      <c r="G12" s="31">
        <f t="shared" si="0"/>
        <v>240078.15384615376</v>
      </c>
      <c r="H12" s="34">
        <f>D12/H3</f>
        <v>18.817846153846155</v>
      </c>
    </row>
    <row r="13" spans="2:8" ht="21" x14ac:dyDescent="0.2">
      <c r="B13" s="26">
        <v>9</v>
      </c>
      <c r="C13" s="27" t="s">
        <v>20</v>
      </c>
      <c r="D13" s="28">
        <v>11050000</v>
      </c>
      <c r="E13" s="29">
        <f>25000*170</f>
        <v>4250000</v>
      </c>
      <c r="F13" s="30">
        <f t="shared" si="1"/>
        <v>4590000</v>
      </c>
      <c r="G13" s="31">
        <f t="shared" si="0"/>
        <v>2210000</v>
      </c>
      <c r="H13" s="34">
        <f>D13/H3</f>
        <v>170</v>
      </c>
    </row>
    <row r="14" spans="2:8" ht="21" x14ac:dyDescent="0.2">
      <c r="B14" s="26">
        <v>10</v>
      </c>
      <c r="C14" s="27" t="s">
        <v>21</v>
      </c>
      <c r="D14" s="28">
        <v>14947500</v>
      </c>
      <c r="E14" s="29">
        <f>25000*230</f>
        <v>5750000</v>
      </c>
      <c r="F14" s="30">
        <f t="shared" si="1"/>
        <v>6208961.538461538</v>
      </c>
      <c r="G14" s="31">
        <f t="shared" si="0"/>
        <v>2988538.461538462</v>
      </c>
      <c r="H14" s="34">
        <f>D14/H3</f>
        <v>229.96153846153845</v>
      </c>
    </row>
    <row r="15" spans="2:8" ht="21" x14ac:dyDescent="0.2">
      <c r="B15" s="26">
        <v>11</v>
      </c>
      <c r="C15" s="27" t="s">
        <v>22</v>
      </c>
      <c r="D15" s="28">
        <v>8140000</v>
      </c>
      <c r="E15" s="29">
        <f>25000*125</f>
        <v>3125000</v>
      </c>
      <c r="F15" s="30">
        <f t="shared" si="1"/>
        <v>3381230.769230769</v>
      </c>
      <c r="G15" s="31">
        <f t="shared" si="0"/>
        <v>1633769.230769231</v>
      </c>
      <c r="H15" s="34">
        <f>D15/H3</f>
        <v>125.23076923076923</v>
      </c>
    </row>
    <row r="16" spans="2:8" ht="21" x14ac:dyDescent="0.2">
      <c r="B16" s="26">
        <v>12</v>
      </c>
      <c r="C16" s="33" t="s">
        <v>23</v>
      </c>
      <c r="D16" s="28">
        <v>3300000</v>
      </c>
      <c r="E16" s="29">
        <f>25000*51</f>
        <v>1275000</v>
      </c>
      <c r="F16" s="30">
        <f t="shared" si="1"/>
        <v>1370769.2307692308</v>
      </c>
      <c r="G16" s="31">
        <f t="shared" si="0"/>
        <v>654230.76923076902</v>
      </c>
      <c r="H16" s="34">
        <f>D16/H3</f>
        <v>50.769230769230766</v>
      </c>
    </row>
    <row r="17" spans="2:8" ht="21" x14ac:dyDescent="0.2">
      <c r="B17" s="26">
        <v>13</v>
      </c>
      <c r="C17" s="33" t="s">
        <v>24</v>
      </c>
      <c r="D17" s="28">
        <v>7400000</v>
      </c>
      <c r="E17" s="29">
        <f>25000*114</f>
        <v>2850000</v>
      </c>
      <c r="F17" s="30">
        <f t="shared" si="1"/>
        <v>3073846.1538461535</v>
      </c>
      <c r="G17" s="31">
        <f t="shared" si="0"/>
        <v>1476153.846153846</v>
      </c>
      <c r="H17" s="34">
        <f>D17/H3</f>
        <v>113.84615384615384</v>
      </c>
    </row>
    <row r="18" spans="2:8" ht="21" x14ac:dyDescent="0.2">
      <c r="B18" s="26">
        <v>14</v>
      </c>
      <c r="C18" s="33" t="s">
        <v>25</v>
      </c>
      <c r="D18" s="28">
        <v>2000000</v>
      </c>
      <c r="E18" s="29">
        <v>2000000</v>
      </c>
      <c r="F18" s="30"/>
      <c r="G18" s="31">
        <f t="shared" si="0"/>
        <v>0</v>
      </c>
      <c r="H18" s="34">
        <f>D18/H3</f>
        <v>30.76923076923077</v>
      </c>
    </row>
    <row r="19" spans="2:8" ht="21" x14ac:dyDescent="0.2">
      <c r="B19" s="26">
        <v>15</v>
      </c>
      <c r="C19" s="27" t="s">
        <v>26</v>
      </c>
      <c r="D19" s="28">
        <v>6400000</v>
      </c>
      <c r="E19" s="29">
        <f>25000*H19</f>
        <v>2461538.4615384615</v>
      </c>
      <c r="F19" s="30">
        <f>27000*H19</f>
        <v>2658461.5384615385</v>
      </c>
      <c r="G19" s="31">
        <f t="shared" si="0"/>
        <v>1280000</v>
      </c>
      <c r="H19" s="32">
        <f>D19/H3</f>
        <v>98.461538461538467</v>
      </c>
    </row>
    <row r="20" spans="2:8" ht="21" x14ac:dyDescent="0.2">
      <c r="B20" s="26">
        <v>16</v>
      </c>
      <c r="C20" s="27" t="s">
        <v>27</v>
      </c>
      <c r="D20" s="28">
        <v>1100000</v>
      </c>
      <c r="E20" s="29">
        <f>25000*17</f>
        <v>425000</v>
      </c>
      <c r="F20" s="30">
        <f>27000*H20</f>
        <v>456923.07692307694</v>
      </c>
      <c r="G20" s="31">
        <f t="shared" si="0"/>
        <v>218076.92307692301</v>
      </c>
      <c r="H20" s="34">
        <f>D20/H3</f>
        <v>16.923076923076923</v>
      </c>
    </row>
    <row r="21" spans="2:8" ht="21" x14ac:dyDescent="0.2">
      <c r="B21" s="26">
        <v>17</v>
      </c>
      <c r="C21" s="27" t="s">
        <v>28</v>
      </c>
      <c r="D21" s="28">
        <v>2345000</v>
      </c>
      <c r="E21" s="29">
        <f>25000*36</f>
        <v>900000</v>
      </c>
      <c r="F21" s="30">
        <f>27000*H21</f>
        <v>974076.92307692312</v>
      </c>
      <c r="G21" s="31">
        <f t="shared" si="0"/>
        <v>470923.07692307699</v>
      </c>
      <c r="H21" s="34">
        <f>D21/H3</f>
        <v>36.07692307692308</v>
      </c>
    </row>
    <row r="22" spans="2:8" ht="21" x14ac:dyDescent="0.2">
      <c r="B22" s="35">
        <v>1</v>
      </c>
      <c r="C22" s="36" t="s">
        <v>29</v>
      </c>
      <c r="D22" s="37">
        <v>1600000</v>
      </c>
      <c r="E22" s="38"/>
      <c r="F22" s="39"/>
      <c r="G22" s="40">
        <f>D22</f>
        <v>1600000</v>
      </c>
      <c r="H22" s="41"/>
    </row>
    <row r="23" spans="2:8" ht="21" x14ac:dyDescent="0.2">
      <c r="B23" s="42"/>
      <c r="C23" s="43" t="s">
        <v>30</v>
      </c>
      <c r="D23" s="44">
        <f>SUM(D5:D22)</f>
        <v>145598255</v>
      </c>
      <c r="E23" s="45">
        <f>SUM(E5:E22)</f>
        <v>56636538.461538464</v>
      </c>
      <c r="F23" s="46">
        <f>SUM(F5:F22)</f>
        <v>58983890.538461536</v>
      </c>
      <c r="G23" s="47">
        <f>SUM(G5:G22)</f>
        <v>29977826</v>
      </c>
      <c r="H23" s="48">
        <f>D23/H3</f>
        <v>2239.9731538461538</v>
      </c>
    </row>
    <row r="24" spans="2:8" ht="21" x14ac:dyDescent="0.2">
      <c r="B24" s="42"/>
      <c r="C24" s="43" t="s">
        <v>31</v>
      </c>
      <c r="D24" s="44">
        <v>-5759930</v>
      </c>
      <c r="E24" s="45">
        <f>-(25000*89)</f>
        <v>-2225000</v>
      </c>
      <c r="F24" s="46">
        <f>-(26000*89)</f>
        <v>-2314000</v>
      </c>
      <c r="G24" s="47">
        <f>-((E24+F24)-D24)</f>
        <v>-1220930</v>
      </c>
      <c r="H24" s="48">
        <f>D24/65000</f>
        <v>-88.61430769230769</v>
      </c>
    </row>
    <row r="25" spans="2:8" ht="21" x14ac:dyDescent="0.2">
      <c r="B25" s="42"/>
      <c r="C25" s="43" t="s">
        <v>32</v>
      </c>
      <c r="D25" s="44">
        <f>SUM(D23:D24)</f>
        <v>139838325</v>
      </c>
      <c r="E25" s="45">
        <f>SUM(E23:E24)</f>
        <v>54411538.461538464</v>
      </c>
      <c r="F25" s="46">
        <f>SUM(F23:F24)</f>
        <v>56669890.538461536</v>
      </c>
      <c r="G25" s="47">
        <f>SUM(G23:G24)</f>
        <v>28756896</v>
      </c>
      <c r="H25" s="48">
        <f>D25/H3</f>
        <v>2151.3588461538461</v>
      </c>
    </row>
    <row r="26" spans="2:8" ht="21" x14ac:dyDescent="0.2">
      <c r="B26" s="42"/>
      <c r="C26" s="43" t="s">
        <v>33</v>
      </c>
      <c r="D26" s="44">
        <f>D25*0.18</f>
        <v>25170898.5</v>
      </c>
      <c r="E26" s="45">
        <f>E25*0.18</f>
        <v>9794076.9230769239</v>
      </c>
      <c r="F26" s="46">
        <f>F25*0.18</f>
        <v>10200580.296923077</v>
      </c>
      <c r="G26" s="47">
        <f>G25*0.18</f>
        <v>5176241.28</v>
      </c>
      <c r="H26" s="48"/>
    </row>
    <row r="27" spans="2:8" ht="42" x14ac:dyDescent="0.2">
      <c r="B27" s="49"/>
      <c r="C27" s="50" t="s">
        <v>34</v>
      </c>
      <c r="D27" s="44">
        <f>SUM(D25:D26)</f>
        <v>165009223.5</v>
      </c>
      <c r="E27" s="51">
        <f>SUM(E25:E26)</f>
        <v>64205615.384615391</v>
      </c>
      <c r="F27" s="52">
        <f>SUM(F25:F26)</f>
        <v>66870470.835384615</v>
      </c>
      <c r="G27" s="53">
        <f>SUM(G25:G26)</f>
        <v>33933137.280000001</v>
      </c>
      <c r="H27" s="54"/>
    </row>
    <row r="28" spans="2:8" x14ac:dyDescent="0.2">
      <c r="C28" s="55"/>
      <c r="D28" s="55"/>
      <c r="E28" s="55"/>
      <c r="F28" s="55"/>
      <c r="G28" s="55"/>
      <c r="H28" s="55"/>
    </row>
  </sheetData>
  <mergeCells count="2">
    <mergeCell ref="B2:H2"/>
    <mergeCell ref="B3:C3"/>
  </mergeCells>
  <printOptions gridLines="1"/>
  <pageMargins left="0.3" right="0.28000000000000003" top="0.74803149606299213" bottom="0.74803149606299213" header="0.31496062992125984" footer="0.31496062992125984"/>
  <pageSetup paperSize="9" scale="56" fitToHeight="0" orientation="landscape" horizontalDpi="4294967293" verticalDpi="0" r:id="rId1"/>
  <headerFooter>
    <oddHeader>&amp;C&amp;F
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Pulla Prabhakar</dc:creator>
  <cp:lastModifiedBy>Pulla Prabhakar</cp:lastModifiedBy>
  <cp:lastPrinted>2025-09-01T12:01:51Z</cp:lastPrinted>
  <dcterms:created xsi:type="dcterms:W3CDTF">2025-09-01T12:00:07Z</dcterms:created>
  <dcterms:modified xsi:type="dcterms:W3CDTF">2025-09-01T12:01:56Z</dcterms:modified>
</cp:coreProperties>
</file>