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<sst xmlns="http://schemas.openxmlformats.org/spreadsheetml/2006/main" count="60" uniqueCount="45">
  <si>
    <t>Company</t>
  </si>
  <si>
    <t>AMTZ Medpolis Square 4554 Pvt.Ltd</t>
  </si>
  <si>
    <t>Project/Site</t>
  </si>
  <si>
    <t>AMTZ 4554 Pvt.Ltd</t>
  </si>
  <si>
    <t>Work Description</t>
  </si>
  <si>
    <t>Drainpipe laying works in AMTZ 4554</t>
  </si>
  <si>
    <t>Prepared By</t>
  </si>
  <si>
    <t>QS HO</t>
  </si>
  <si>
    <t>S No</t>
  </si>
  <si>
    <t>Item</t>
  </si>
  <si>
    <t>Item Description</t>
  </si>
  <si>
    <t>Add Spec.</t>
  </si>
  <si>
    <t>Units</t>
  </si>
  <si>
    <t>A
Quantity</t>
  </si>
  <si>
    <t>B
Material Rate</t>
  </si>
  <si>
    <t>C=(A*B)
Amount</t>
  </si>
  <si>
    <t>Installation rate in percentage (D)</t>
  </si>
  <si>
    <t>Rate for installation
(E)</t>
  </si>
  <si>
    <t>Amount for installation
F= (E*A)</t>
  </si>
  <si>
    <t>Remarks</t>
  </si>
  <si>
    <t>A</t>
  </si>
  <si>
    <t>Drainline work Material</t>
  </si>
  <si>
    <t>PLUM5789-Plumbing-Eco drain Pipe-Single Socket Pipe-160DX6000Lmm-Nos.</t>
  </si>
  <si>
    <t>Nos</t>
  </si>
  <si>
    <t>PLUM7505-Plumbing-Eco drain-Coupler-160mm-Nos.</t>
  </si>
  <si>
    <t>PLUM3752-Plumbing-Eco drain-plain bend-160mm-Nos.</t>
  </si>
  <si>
    <t>PLUM9051-Plumbing-Eco drain-Bend 45*-160mm-Nos.</t>
  </si>
  <si>
    <t>PLUM2793-Plumbing-Eco drain chamber-Left hand 90* junction-450X200X160mm-Nos.</t>
  </si>
  <si>
    <t>450X160X160</t>
  </si>
  <si>
    <t>PLUM8353-Plumbing-Eco drain chamber-Right hand 90 deg Junction-355X160X160mm-Nos.</t>
  </si>
  <si>
    <t>PLUM2544-Plumbing-Eco drain chamber-left or right 90degree bend-355X160X160mm-Nos.</t>
  </si>
  <si>
    <t>PLUM9367-Plumbing-Eco drain chamber-straight through-355X160X160mm-Nos.</t>
  </si>
  <si>
    <t>PLUM1087-Plumbing-Eco drain-Riser-450mm 215mm-Nos.</t>
  </si>
  <si>
    <t>PLUM6307-Plumbing-Eco drain-Frame &amp; Cover H.W -355mm-Nos.</t>
  </si>
  <si>
    <t>PLUM2129-Plumbing-Eco drain Reducer Y--160X110mm-Nos.</t>
  </si>
  <si>
    <t>PLUM1010-Plumbing-PVC SWR-End Cap Plain--160mm-Nos</t>
  </si>
  <si>
    <t>PLUM2550-Plumbing-PVC SWR-Lubricant Paste-500gms-Nos.</t>
  </si>
  <si>
    <t>PLUM9461-Plumbing-PVC SWR-Solvent Solution-500ml-Nos.</t>
  </si>
  <si>
    <t>Total</t>
  </si>
  <si>
    <t>Add GST@18%</t>
  </si>
  <si>
    <t>Total Value of work incl.GST</t>
  </si>
  <si>
    <t>SKU</t>
  </si>
  <si>
    <t>Drain pipe laying works</t>
  </si>
  <si>
    <t>LS</t>
  </si>
  <si>
    <t>Total value of work incl.GST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</si>
</sst>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;[Red]0"/>
    <numFmt numFmtId="181" formatCode="0.00;[Red]0.00"/>
    <numFmt numFmtId="182" formatCode="_ * #,##0_ ;_ * \-#,##0_ ;_ * &quot;-&quot;??_ ;_ @_ "/>
  </numFmts>
  <fonts count="26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9" fontId="1" fillId="0" borderId="0" xfId="3" applyFont="1" applyFill="1">
      <alignment vertical="center"/>
    </xf>
    <xf numFmtId="18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1" fontId="2" fillId="0" borderId="0" xfId="1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181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1" applyFont="1" applyFill="1" applyBorder="1" applyAlignment="1">
      <alignment vertical="center"/>
    </xf>
    <xf numFmtId="176" fontId="1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 wrapText="1"/>
    </xf>
    <xf numFmtId="180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top"/>
    </xf>
    <xf numFmtId="4" fontId="1" fillId="0" borderId="0" xfId="0" applyNumberFormat="1" applyFont="1" applyFill="1" applyBorder="1" applyAlignment="1">
      <alignment horizontal="right" vertical="top"/>
    </xf>
    <xf numFmtId="176" fontId="1" fillId="0" borderId="0" xfId="1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/>
    </xf>
    <xf numFmtId="182" fontId="1" fillId="0" borderId="1" xfId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 wrapText="1"/>
    </xf>
    <xf numFmtId="182" fontId="1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vertical="top"/>
    </xf>
    <xf numFmtId="180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176" fontId="6" fillId="0" borderId="0" xfId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>
      <alignment vertical="center"/>
    </xf>
    <xf numFmtId="176" fontId="1" fillId="0" borderId="1" xfId="1" applyFont="1" applyFill="1" applyBorder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9" fontId="2" fillId="0" borderId="0" xfId="3" applyFont="1" applyFill="1" applyBorder="1" applyAlignment="1">
      <alignment horizontal="center" vertical="center" wrapText="1"/>
    </xf>
    <xf numFmtId="176" fontId="2" fillId="0" borderId="0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9" fontId="6" fillId="0" borderId="0" xfId="3" applyFont="1" applyFill="1" applyBorder="1" applyAlignment="1">
      <alignment horizontal="center" vertical="center" wrapText="1"/>
    </xf>
    <xf numFmtId="176" fontId="2" fillId="0" borderId="0" xfId="1" applyFont="1" applyFill="1" applyBorder="1" applyAlignment="1">
      <alignment horizontal="right" wrapText="1"/>
    </xf>
    <xf numFmtId="9" fontId="6" fillId="0" borderId="0" xfId="3" applyNumberFormat="1" applyFont="1" applyFill="1" applyBorder="1" applyAlignment="1">
      <alignment horizontal="center" vertical="center" wrapText="1"/>
    </xf>
    <xf numFmtId="182" fontId="6" fillId="0" borderId="1" xfId="3" applyNumberFormat="1" applyFont="1" applyFill="1" applyBorder="1" applyAlignment="1">
      <alignment horizontal="center" vertical="center" wrapText="1"/>
    </xf>
    <xf numFmtId="182" fontId="2" fillId="0" borderId="1" xfId="1" applyNumberFormat="1" applyFont="1" applyFill="1" applyBorder="1" applyAlignment="1">
      <alignment horizontal="right" wrapText="1"/>
    </xf>
    <xf numFmtId="182" fontId="1" fillId="0" borderId="1" xfId="0" applyNumberFormat="1" applyFont="1" applyFill="1" applyBorder="1">
      <alignment vertical="center"/>
    </xf>
    <xf numFmtId="182" fontId="6" fillId="0" borderId="0" xfId="3" applyNumberFormat="1" applyFont="1" applyFill="1" applyBorder="1" applyAlignment="1">
      <alignment horizontal="center" vertical="center" wrapText="1"/>
    </xf>
    <xf numFmtId="182" fontId="2" fillId="0" borderId="0" xfId="1" applyNumberFormat="1" applyFont="1" applyFill="1" applyBorder="1" applyAlignment="1">
      <alignment horizontal="right" wrapText="1"/>
    </xf>
    <xf numFmtId="182" fontId="1" fillId="0" borderId="0" xfId="0" applyNumberFormat="1" applyFont="1" applyFill="1">
      <alignment vertical="center"/>
    </xf>
    <xf numFmtId="176" fontId="2" fillId="2" borderId="0" xfId="1" applyFont="1" applyFill="1" applyBorder="1" applyAlignment="1">
      <alignment horizontal="right" wrapText="1"/>
    </xf>
    <xf numFmtId="0" fontId="1" fillId="2" borderId="0" xfId="0" applyFont="1" applyFill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zoomScale="85" zoomScaleNormal="85" topLeftCell="A10" workbookViewId="0">
      <selection activeCell="J26" sqref="J26:J27"/>
    </sheetView>
  </sheetViews>
  <sheetFormatPr defaultColWidth="8.88888888888889" defaultRowHeight="20" customHeight="1"/>
  <cols>
    <col min="1" max="1" width="8.88888888888889" style="1"/>
    <col min="2" max="2" width="22" style="1" customWidth="1"/>
    <col min="3" max="3" width="76.6666666666667" style="1" customWidth="1"/>
    <col min="4" max="4" width="14" style="1" customWidth="1"/>
    <col min="5" max="6" width="8.88888888888889" style="1"/>
    <col min="7" max="7" width="12.8888888888889" style="1"/>
    <col min="8" max="8" width="12.7777777777778" style="1"/>
    <col min="9" max="9" width="9.88888888888889" style="2" customWidth="1"/>
    <col min="10" max="10" width="10.6666666666667" style="1" customWidth="1"/>
    <col min="11" max="11" width="11" style="1" customWidth="1"/>
    <col min="12" max="16384" width="8.88888888888889" style="1"/>
  </cols>
  <sheetData>
    <row r="1" customHeight="1" spans="2:3">
      <c r="B1" s="1" t="s">
        <v>0</v>
      </c>
      <c r="C1" s="1" t="s">
        <v>1</v>
      </c>
    </row>
    <row r="2" customHeight="1" spans="2:3">
      <c r="B2" s="1" t="s">
        <v>2</v>
      </c>
      <c r="C2" s="1" t="s">
        <v>3</v>
      </c>
    </row>
    <row r="3" customHeight="1" spans="2:3">
      <c r="B3" s="1" t="s">
        <v>4</v>
      </c>
      <c r="C3" s="1" t="s">
        <v>5</v>
      </c>
    </row>
    <row r="4" customHeight="1" spans="2:3">
      <c r="B4" s="1" t="s">
        <v>6</v>
      </c>
      <c r="C4" s="1" t="s">
        <v>7</v>
      </c>
    </row>
    <row r="5" ht="52.8" spans="1:12">
      <c r="A5" s="3" t="s">
        <v>8</v>
      </c>
      <c r="B5" s="4" t="s">
        <v>9</v>
      </c>
      <c r="C5" s="5" t="s">
        <v>10</v>
      </c>
      <c r="D5" s="4" t="s">
        <v>11</v>
      </c>
      <c r="E5" s="4" t="s">
        <v>12</v>
      </c>
      <c r="F5" s="6" t="s">
        <v>13</v>
      </c>
      <c r="G5" s="6" t="s">
        <v>14</v>
      </c>
      <c r="H5" s="7" t="s">
        <v>15</v>
      </c>
      <c r="I5" s="47" t="s">
        <v>16</v>
      </c>
      <c r="J5" s="48" t="s">
        <v>17</v>
      </c>
      <c r="K5" s="49" t="s">
        <v>18</v>
      </c>
      <c r="L5" s="1" t="s">
        <v>19</v>
      </c>
    </row>
    <row r="6" customHeight="1" spans="1:10">
      <c r="A6" s="8" t="s">
        <v>20</v>
      </c>
      <c r="B6" s="9" t="s">
        <v>21</v>
      </c>
      <c r="C6" s="10"/>
      <c r="D6" s="10"/>
      <c r="E6" s="11"/>
      <c r="F6" s="12"/>
      <c r="G6" s="13"/>
      <c r="H6" s="14"/>
      <c r="I6" s="50"/>
      <c r="J6" s="51"/>
    </row>
    <row r="7" customHeight="1" spans="1:11">
      <c r="A7" s="15">
        <v>1</v>
      </c>
      <c r="C7" s="16" t="s">
        <v>22</v>
      </c>
      <c r="D7" s="17"/>
      <c r="E7" s="11" t="s">
        <v>23</v>
      </c>
      <c r="F7" s="18">
        <v>30</v>
      </c>
      <c r="G7" s="19">
        <f>2276.25/1.18</f>
        <v>1929.02542372881</v>
      </c>
      <c r="H7" s="20">
        <f t="shared" ref="H7:H20" si="0">F7*G7</f>
        <v>57870.7627118644</v>
      </c>
      <c r="I7" s="52">
        <v>0.25</v>
      </c>
      <c r="J7" s="51">
        <f t="shared" ref="J7:J20" si="1">I7*G7</f>
        <v>482.256355932203</v>
      </c>
      <c r="K7" s="45">
        <f>F7*J7</f>
        <v>14467.6906779661</v>
      </c>
    </row>
    <row r="8" customHeight="1" spans="1:11">
      <c r="A8" s="15">
        <v>2</v>
      </c>
      <c r="C8" s="16" t="s">
        <v>24</v>
      </c>
      <c r="D8" s="21"/>
      <c r="E8" s="11" t="s">
        <v>23</v>
      </c>
      <c r="F8" s="18">
        <v>20</v>
      </c>
      <c r="G8" s="19">
        <f>198.63/1.18</f>
        <v>168.330508474576</v>
      </c>
      <c r="H8" s="20">
        <f t="shared" si="0"/>
        <v>3366.61016949153</v>
      </c>
      <c r="I8" s="52">
        <v>0.25</v>
      </c>
      <c r="J8" s="51">
        <f t="shared" si="1"/>
        <v>42.0826271186441</v>
      </c>
      <c r="K8" s="45">
        <f t="shared" ref="K8:K20" si="2">F8*J8</f>
        <v>841.652542372881</v>
      </c>
    </row>
    <row r="9" customHeight="1" spans="1:11">
      <c r="A9" s="15">
        <v>3</v>
      </c>
      <c r="C9" s="16" t="s">
        <v>25</v>
      </c>
      <c r="D9" s="21"/>
      <c r="E9" s="11" t="s">
        <v>23</v>
      </c>
      <c r="F9" s="18">
        <v>10</v>
      </c>
      <c r="G9" s="19">
        <f>299.66/1.18</f>
        <v>253.949152542373</v>
      </c>
      <c r="H9" s="20">
        <f t="shared" si="0"/>
        <v>2539.49152542373</v>
      </c>
      <c r="I9" s="52">
        <v>0.25</v>
      </c>
      <c r="J9" s="51">
        <f t="shared" si="1"/>
        <v>63.4872881355932</v>
      </c>
      <c r="K9" s="45">
        <f t="shared" si="2"/>
        <v>634.872881355932</v>
      </c>
    </row>
    <row r="10" customHeight="1" spans="1:11">
      <c r="A10" s="15">
        <v>4</v>
      </c>
      <c r="C10" s="16" t="s">
        <v>26</v>
      </c>
      <c r="D10" s="21"/>
      <c r="E10" s="11" t="s">
        <v>23</v>
      </c>
      <c r="F10" s="18">
        <v>8</v>
      </c>
      <c r="G10" s="19">
        <f>252.6/1.18</f>
        <v>214.067796610169</v>
      </c>
      <c r="H10" s="20">
        <f t="shared" si="0"/>
        <v>1712.54237288136</v>
      </c>
      <c r="I10" s="52">
        <v>0.25</v>
      </c>
      <c r="J10" s="51">
        <f t="shared" si="1"/>
        <v>53.5169491525424</v>
      </c>
      <c r="K10" s="45">
        <f t="shared" si="2"/>
        <v>428.135593220339</v>
      </c>
    </row>
    <row r="11" customHeight="1" spans="1:11">
      <c r="A11" s="15">
        <v>5</v>
      </c>
      <c r="C11" s="16" t="s">
        <v>27</v>
      </c>
      <c r="D11" s="16" t="s">
        <v>28</v>
      </c>
      <c r="E11" s="11" t="s">
        <v>23</v>
      </c>
      <c r="F11" s="18">
        <v>4</v>
      </c>
      <c r="G11" s="19">
        <f>2342.77/1.18</f>
        <v>1985.39830508475</v>
      </c>
      <c r="H11" s="20">
        <f t="shared" si="0"/>
        <v>7941.59322033898</v>
      </c>
      <c r="I11" s="52">
        <v>0.25</v>
      </c>
      <c r="J11" s="51">
        <f t="shared" si="1"/>
        <v>496.349576271186</v>
      </c>
      <c r="K11" s="45">
        <f t="shared" si="2"/>
        <v>1985.39830508475</v>
      </c>
    </row>
    <row r="12" customHeight="1" spans="1:11">
      <c r="A12" s="15">
        <v>6</v>
      </c>
      <c r="C12" s="16" t="s">
        <v>29</v>
      </c>
      <c r="D12" s="21"/>
      <c r="E12" s="11" t="s">
        <v>23</v>
      </c>
      <c r="F12" s="18">
        <v>5</v>
      </c>
      <c r="G12" s="19">
        <f>1281.95/1.18</f>
        <v>1086.39830508475</v>
      </c>
      <c r="H12" s="20">
        <f t="shared" si="0"/>
        <v>5431.99152542373</v>
      </c>
      <c r="I12" s="52">
        <v>0.25</v>
      </c>
      <c r="J12" s="51">
        <f t="shared" si="1"/>
        <v>271.599576271186</v>
      </c>
      <c r="K12" s="45">
        <f t="shared" si="2"/>
        <v>1357.99788135593</v>
      </c>
    </row>
    <row r="13" customHeight="1" spans="1:11">
      <c r="A13" s="15">
        <v>7</v>
      </c>
      <c r="C13" s="16" t="s">
        <v>30</v>
      </c>
      <c r="D13" s="21"/>
      <c r="E13" s="11" t="s">
        <v>23</v>
      </c>
      <c r="F13" s="18">
        <v>4</v>
      </c>
      <c r="G13" s="19">
        <f>1754.54/1.18</f>
        <v>1486.89830508475</v>
      </c>
      <c r="H13" s="20">
        <f t="shared" si="0"/>
        <v>5947.59322033898</v>
      </c>
      <c r="I13" s="52">
        <v>0.25</v>
      </c>
      <c r="J13" s="51">
        <f t="shared" si="1"/>
        <v>371.724576271186</v>
      </c>
      <c r="K13" s="45">
        <f t="shared" si="2"/>
        <v>1486.89830508475</v>
      </c>
    </row>
    <row r="14" customHeight="1" spans="1:11">
      <c r="A14" s="15">
        <v>8</v>
      </c>
      <c r="C14" s="16" t="s">
        <v>31</v>
      </c>
      <c r="D14" s="21"/>
      <c r="E14" s="11" t="s">
        <v>23</v>
      </c>
      <c r="F14" s="18">
        <v>8</v>
      </c>
      <c r="G14" s="19">
        <f>1175.51/1.18</f>
        <v>996.194915254237</v>
      </c>
      <c r="H14" s="20">
        <f t="shared" si="0"/>
        <v>7969.5593220339</v>
      </c>
      <c r="I14" s="52">
        <v>0.25</v>
      </c>
      <c r="J14" s="51">
        <f t="shared" si="1"/>
        <v>249.048728813559</v>
      </c>
      <c r="K14" s="45">
        <f t="shared" si="2"/>
        <v>1992.38983050847</v>
      </c>
    </row>
    <row r="15" customHeight="1" spans="1:11">
      <c r="A15" s="15">
        <v>9</v>
      </c>
      <c r="C15" s="16" t="s">
        <v>32</v>
      </c>
      <c r="D15" s="21"/>
      <c r="E15" s="11" t="s">
        <v>23</v>
      </c>
      <c r="F15" s="18">
        <v>25</v>
      </c>
      <c r="G15" s="19">
        <f>1096/1.18</f>
        <v>928.813559322034</v>
      </c>
      <c r="H15" s="20">
        <f t="shared" si="0"/>
        <v>23220.3389830508</v>
      </c>
      <c r="I15" s="52">
        <v>0.25</v>
      </c>
      <c r="J15" s="51">
        <f t="shared" si="1"/>
        <v>232.203389830508</v>
      </c>
      <c r="K15" s="45">
        <f t="shared" si="2"/>
        <v>5805.08474576271</v>
      </c>
    </row>
    <row r="16" customHeight="1" spans="1:11">
      <c r="A16" s="15">
        <v>10</v>
      </c>
      <c r="C16" s="16" t="s">
        <v>33</v>
      </c>
      <c r="D16" s="21"/>
      <c r="E16" s="11" t="s">
        <v>23</v>
      </c>
      <c r="F16" s="18">
        <v>15</v>
      </c>
      <c r="G16" s="19">
        <f>1789/1.18</f>
        <v>1516.10169491525</v>
      </c>
      <c r="H16" s="20">
        <f t="shared" si="0"/>
        <v>22741.5254237288</v>
      </c>
      <c r="I16" s="52">
        <v>0.25</v>
      </c>
      <c r="J16" s="51">
        <f t="shared" si="1"/>
        <v>379.025423728814</v>
      </c>
      <c r="K16" s="45">
        <f t="shared" si="2"/>
        <v>5685.3813559322</v>
      </c>
    </row>
    <row r="17" customHeight="1" spans="1:11">
      <c r="A17" s="15">
        <v>11</v>
      </c>
      <c r="C17" s="16" t="s">
        <v>34</v>
      </c>
      <c r="D17" s="21"/>
      <c r="E17" s="11" t="s">
        <v>23</v>
      </c>
      <c r="F17" s="18">
        <v>10</v>
      </c>
      <c r="G17" s="19">
        <f>480/1.18</f>
        <v>406.779661016949</v>
      </c>
      <c r="H17" s="20">
        <f t="shared" si="0"/>
        <v>4067.79661016949</v>
      </c>
      <c r="I17" s="52">
        <v>0.25</v>
      </c>
      <c r="J17" s="51">
        <f t="shared" si="1"/>
        <v>101.694915254237</v>
      </c>
      <c r="K17" s="45">
        <f t="shared" si="2"/>
        <v>1016.94915254237</v>
      </c>
    </row>
    <row r="18" customHeight="1" spans="1:11">
      <c r="A18" s="15">
        <v>12</v>
      </c>
      <c r="C18" s="16" t="s">
        <v>35</v>
      </c>
      <c r="D18" s="21"/>
      <c r="E18" s="11" t="s">
        <v>23</v>
      </c>
      <c r="F18" s="18">
        <v>10</v>
      </c>
      <c r="G18" s="19">
        <f>164.25/1.18</f>
        <v>139.194915254237</v>
      </c>
      <c r="H18" s="20">
        <f t="shared" si="0"/>
        <v>1391.94915254237</v>
      </c>
      <c r="I18" s="52">
        <v>0.25</v>
      </c>
      <c r="J18" s="51">
        <f t="shared" si="1"/>
        <v>34.7987288135593</v>
      </c>
      <c r="K18" s="45">
        <f t="shared" si="2"/>
        <v>347.987288135593</v>
      </c>
    </row>
    <row r="19" customHeight="1" spans="1:11">
      <c r="A19" s="15">
        <v>13</v>
      </c>
      <c r="C19" s="16" t="s">
        <v>36</v>
      </c>
      <c r="D19" s="21"/>
      <c r="E19" s="11" t="s">
        <v>23</v>
      </c>
      <c r="F19" s="18">
        <v>5</v>
      </c>
      <c r="G19" s="19">
        <f>123.33/1.18</f>
        <v>104.516949152542</v>
      </c>
      <c r="H19" s="20">
        <f t="shared" si="0"/>
        <v>522.584745762712</v>
      </c>
      <c r="I19" s="52">
        <v>0.25</v>
      </c>
      <c r="J19" s="51">
        <f t="shared" si="1"/>
        <v>26.1292372881356</v>
      </c>
      <c r="K19" s="45">
        <f t="shared" si="2"/>
        <v>130.646186440678</v>
      </c>
    </row>
    <row r="20" customHeight="1" spans="1:11">
      <c r="A20" s="15">
        <v>14</v>
      </c>
      <c r="C20" s="16" t="s">
        <v>37</v>
      </c>
      <c r="D20" s="21"/>
      <c r="E20" s="11" t="s">
        <v>23</v>
      </c>
      <c r="F20" s="18">
        <v>10</v>
      </c>
      <c r="G20" s="19">
        <f>124/1.18</f>
        <v>105.084745762712</v>
      </c>
      <c r="H20" s="20">
        <f t="shared" si="0"/>
        <v>1050.84745762712</v>
      </c>
      <c r="I20" s="52">
        <v>0.25</v>
      </c>
      <c r="J20" s="51">
        <f t="shared" si="1"/>
        <v>26.271186440678</v>
      </c>
      <c r="K20" s="45">
        <f t="shared" si="2"/>
        <v>262.71186440678</v>
      </c>
    </row>
    <row r="21" customHeight="1" spans="1:10">
      <c r="A21" s="22"/>
      <c r="B21" s="9"/>
      <c r="C21" s="16"/>
      <c r="D21" s="21"/>
      <c r="E21" s="11"/>
      <c r="F21" s="23"/>
      <c r="G21" s="24"/>
      <c r="H21" s="25"/>
      <c r="I21" s="50"/>
      <c r="J21" s="51"/>
    </row>
    <row r="22" customHeight="1" spans="1:11">
      <c r="A22" s="22"/>
      <c r="B22" s="26"/>
      <c r="C22" s="27" t="s">
        <v>38</v>
      </c>
      <c r="D22" s="28"/>
      <c r="E22" s="29"/>
      <c r="F22" s="30"/>
      <c r="G22" s="31"/>
      <c r="H22" s="32">
        <f>SUM(H7:H20)</f>
        <v>145775.186440678</v>
      </c>
      <c r="I22" s="53"/>
      <c r="J22" s="54"/>
      <c r="K22" s="55">
        <f>SUM(K7:K20)</f>
        <v>36443.7966101695</v>
      </c>
    </row>
    <row r="23" customHeight="1" spans="1:11">
      <c r="A23" s="22"/>
      <c r="B23" s="9"/>
      <c r="C23" s="23" t="s">
        <v>39</v>
      </c>
      <c r="D23" s="33"/>
      <c r="E23" s="11"/>
      <c r="F23" s="23"/>
      <c r="G23" s="24"/>
      <c r="H23" s="34">
        <f>H22*0.18</f>
        <v>26239.533559322</v>
      </c>
      <c r="I23" s="56"/>
      <c r="J23" s="57"/>
      <c r="K23" s="58">
        <f>K22*0.18</f>
        <v>6559.88338983051</v>
      </c>
    </row>
    <row r="24" customHeight="1" spans="1:11">
      <c r="A24" s="22"/>
      <c r="B24" s="9"/>
      <c r="C24" s="35" t="s">
        <v>40</v>
      </c>
      <c r="D24" s="33"/>
      <c r="E24" s="11"/>
      <c r="F24" s="23"/>
      <c r="G24" s="24"/>
      <c r="H24" s="34">
        <f>H22+H23</f>
        <v>172014.72</v>
      </c>
      <c r="I24" s="56"/>
      <c r="J24" s="57"/>
      <c r="K24" s="58">
        <f>SUM(K22:K23)</f>
        <v>43003.68</v>
      </c>
    </row>
    <row r="25" customHeight="1" spans="1:10">
      <c r="A25" s="36"/>
      <c r="B25" s="37"/>
      <c r="C25" s="16"/>
      <c r="D25" s="33"/>
      <c r="E25" s="38"/>
      <c r="F25" s="23"/>
      <c r="G25" s="24"/>
      <c r="H25" s="39"/>
      <c r="I25" s="50"/>
      <c r="J25" s="51"/>
    </row>
    <row r="26" customHeight="1" spans="1:10">
      <c r="A26" s="36"/>
      <c r="B26" s="37"/>
      <c r="C26" s="16"/>
      <c r="D26" s="33"/>
      <c r="E26" s="38"/>
      <c r="F26" s="23"/>
      <c r="G26" s="24"/>
      <c r="H26" s="39"/>
      <c r="I26" s="50"/>
      <c r="J26" s="59" t="s">
        <v>41</v>
      </c>
    </row>
    <row r="27" customHeight="1" spans="1:11">
      <c r="A27" s="40">
        <v>1</v>
      </c>
      <c r="C27" s="16" t="s">
        <v>42</v>
      </c>
      <c r="D27" s="21"/>
      <c r="E27" s="11" t="s">
        <v>43</v>
      </c>
      <c r="F27" s="18">
        <v>100</v>
      </c>
      <c r="G27" s="19">
        <f>K22/F27</f>
        <v>364.437966101695</v>
      </c>
      <c r="H27" s="20">
        <f>F27*G27</f>
        <v>36443.7966101695</v>
      </c>
      <c r="I27" s="52"/>
      <c r="J27" s="60">
        <v>4700</v>
      </c>
      <c r="K27" s="45"/>
    </row>
    <row r="28" customHeight="1" spans="3:8">
      <c r="C28" s="41" t="s">
        <v>38</v>
      </c>
      <c r="D28" s="42"/>
      <c r="E28" s="42"/>
      <c r="F28" s="42"/>
      <c r="G28" s="42"/>
      <c r="H28" s="43">
        <f>H27</f>
        <v>36443.7966101695</v>
      </c>
    </row>
    <row r="29" customHeight="1" spans="3:8">
      <c r="C29" s="44" t="s">
        <v>39</v>
      </c>
      <c r="H29" s="45">
        <f>H28*0.18</f>
        <v>6559.88338983051</v>
      </c>
    </row>
    <row r="30" customHeight="1" spans="3:8">
      <c r="C30" s="46" t="s">
        <v>44</v>
      </c>
      <c r="H30" s="45">
        <f>H28+H29</f>
        <v>43003.68</v>
      </c>
    </row>
  </sheetData>
  <printOptions gridLines="1"/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</dc:creator>
  <cp:lastModifiedBy>Eng</cp:lastModifiedBy>
  <dcterms:created xsi:type="dcterms:W3CDTF">2026-02-19T09:06:01Z</dcterms:created>
  <dcterms:modified xsi:type="dcterms:W3CDTF">2026-02-19T09:41:41Z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E8D6F20AA00846F8A933DF31B6AB164A_11</vt:lpwstr>
  </property>
  <property fmtid="{D5CDD505-2E9C-101B-9397-08002B2CF9AE}" pid="3" name="KSOProductBuildVer">
    <vt:lpwstr>1033-12.2.0.13431</vt:lpwstr>
  </property>
</Properties>
</file>